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oal Directory input\Coal Dirt\excel sheet for Website\"/>
    </mc:Choice>
  </mc:AlternateContent>
  <xr:revisionPtr revIDLastSave="0" documentId="13_ncr:1_{5FF01D1D-20C1-423A-87A0-EC7212909EDC}" xr6:coauthVersionLast="36" xr6:coauthVersionMax="36" xr10:uidLastSave="{00000000-0000-0000-0000-000000000000}"/>
  <bookViews>
    <workbookView xWindow="0" yWindow="0" windowWidth="28800" windowHeight="11505" tabRatio="831" firstSheet="2" activeTab="3" xr2:uid="{00000000-000D-0000-FFFF-FFFF00000000}"/>
  </bookViews>
  <sheets>
    <sheet name="t8.1" sheetId="1" state="hidden" r:id="rId1"/>
    <sheet name="t8.2" sheetId="9" state="hidden" r:id="rId2"/>
    <sheet name="TB9.1" sheetId="34" r:id="rId3"/>
    <sheet name="TB9.2" sheetId="40" r:id="rId4"/>
    <sheet name="COMMITEE" sheetId="38" state="hidden" r:id="rId5"/>
    <sheet name="T8.1ckg ws" sheetId="30" state="hidden" r:id="rId6"/>
    <sheet name="t8.2 ckg ws per" sheetId="31" state="hidden" r:id="rId7"/>
    <sheet name="t 8.3 NC W FR" sheetId="19" state="hidden" r:id="rId8"/>
    <sheet name="t 8.4 NC W DATA " sheetId="32" state="hidden" r:id="rId9"/>
    <sheet name="t 8.5 POWER capacity" sheetId="27" state="hidden" r:id="rId10"/>
    <sheet name="t8.6 ele generation" sheetId="33" state="hidden" r:id="rId11"/>
    <sheet name="t 8.7 cement " sheetId="20" state="hidden" r:id="rId12"/>
    <sheet name="8.8cement " sheetId="21" state="hidden" r:id="rId13"/>
  </sheets>
  <definedNames>
    <definedName name="_xlnm._FilterDatabase" localSheetId="4" hidden="1">COMMITEE!$A$3:$H$81</definedName>
    <definedName name="_xlnm._FilterDatabase" localSheetId="3" hidden="1">'TB9.2'!$A$3:$H$87</definedName>
    <definedName name="_Regression_Int" localSheetId="0" hidden="1">1</definedName>
    <definedName name="_xlnm.Print_Area" localSheetId="7">'t 8.3 NC W FR'!$A$1:$G$52</definedName>
    <definedName name="_xlnm.Print_Area" localSheetId="9">'t 8.5 POWER capacity'!$A$1:$J$49</definedName>
    <definedName name="_xlnm.Print_Area" localSheetId="0">'t8.1'!$A$1:$U$57</definedName>
    <definedName name="_xlnm.Print_Area" localSheetId="5">'T8.1ckg ws'!$A$1:$H$31</definedName>
    <definedName name="_xlnm.Print_Area" localSheetId="2">'TB9.1'!$A$1:$E$36</definedName>
    <definedName name="_xlnm.Print_Titles" localSheetId="7">'t 8.3 NC W FR'!$1:$3</definedName>
    <definedName name="_xlnm.Print_Titles" localSheetId="8">'t 8.4 NC W DATA '!$1:$4</definedName>
    <definedName name="_xlnm.Print_Titles" localSheetId="1">'t8.2'!$1:$4</definedName>
  </definedNames>
  <calcPr calcId="191029"/>
</workbook>
</file>

<file path=xl/calcChain.xml><?xml version="1.0" encoding="utf-8"?>
<calcChain xmlns="http://schemas.openxmlformats.org/spreadsheetml/2006/main">
  <c r="D11" i="34" l="1"/>
  <c r="C11" i="34"/>
  <c r="D7" i="34"/>
  <c r="D9" i="34" s="1"/>
  <c r="C7" i="34"/>
  <c r="C9" i="34" s="1"/>
  <c r="E6" i="34" l="1"/>
  <c r="E8" i="34"/>
  <c r="E10" i="34"/>
  <c r="E5" i="34"/>
  <c r="E11" i="34" l="1"/>
  <c r="E7" i="34"/>
  <c r="D12" i="34"/>
  <c r="E9" i="34"/>
  <c r="D18" i="34"/>
  <c r="E18" i="34" s="1"/>
  <c r="C19" i="34"/>
  <c r="E16" i="34"/>
  <c r="D15" i="34"/>
  <c r="D17" i="34" s="1"/>
  <c r="C15" i="34"/>
  <c r="C17" i="34" s="1"/>
  <c r="E14" i="34"/>
  <c r="E13" i="34"/>
  <c r="C12" i="34" l="1"/>
  <c r="E12" i="34" s="1"/>
  <c r="E17" i="34"/>
  <c r="C20" i="34"/>
  <c r="D19" i="34"/>
  <c r="E19" i="34" s="1"/>
  <c r="E15" i="34"/>
  <c r="D20" i="34" l="1"/>
  <c r="E20" i="34" s="1"/>
  <c r="D35" i="34" l="1"/>
  <c r="C35" i="34"/>
  <c r="E34" i="34"/>
  <c r="E32" i="34"/>
  <c r="D31" i="34"/>
  <c r="D33" i="34" s="1"/>
  <c r="C31" i="34"/>
  <c r="C33" i="34" s="1"/>
  <c r="E30" i="34"/>
  <c r="E29" i="34"/>
  <c r="D26" i="34"/>
  <c r="D27" i="34" s="1"/>
  <c r="C26" i="34"/>
  <c r="C27" i="34" s="1"/>
  <c r="E24" i="34"/>
  <c r="D23" i="34"/>
  <c r="D25" i="34" s="1"/>
  <c r="C23" i="34"/>
  <c r="C25" i="34" s="1"/>
  <c r="E22" i="34"/>
  <c r="E21" i="34"/>
  <c r="C28" i="34" l="1"/>
  <c r="E23" i="34"/>
  <c r="D36" i="34"/>
  <c r="E33" i="34"/>
  <c r="E25" i="34"/>
  <c r="E27" i="34"/>
  <c r="D28" i="34"/>
  <c r="E28" i="34" s="1"/>
  <c r="C36" i="34"/>
  <c r="E31" i="34"/>
  <c r="E35" i="34"/>
  <c r="E26" i="34"/>
  <c r="E36" i="34" l="1"/>
  <c r="E21" i="32"/>
  <c r="E20" i="32"/>
  <c r="E19" i="32"/>
  <c r="E18" i="32"/>
  <c r="E17" i="32"/>
  <c r="E16" i="32"/>
  <c r="E7" i="32"/>
  <c r="E15" i="32"/>
  <c r="E14" i="32"/>
  <c r="E13" i="32"/>
  <c r="E12" i="32"/>
  <c r="E11" i="32"/>
  <c r="E10" i="32"/>
  <c r="E9" i="32"/>
  <c r="D22" i="32"/>
  <c r="C22" i="32"/>
  <c r="C23" i="32" s="1"/>
  <c r="D6" i="32"/>
  <c r="D8" i="32" s="1"/>
  <c r="C6" i="32"/>
  <c r="C8" i="32" s="1"/>
  <c r="E5" i="32"/>
  <c r="G50" i="19"/>
  <c r="G5" i="19"/>
  <c r="G6" i="19" s="1"/>
  <c r="G51" i="19" s="1"/>
  <c r="D12" i="31"/>
  <c r="C12" i="31"/>
  <c r="E12" i="31" s="1"/>
  <c r="D8" i="31"/>
  <c r="D10" i="31" s="1"/>
  <c r="C8" i="31"/>
  <c r="C10" i="31" s="1"/>
  <c r="C13" i="31" s="1"/>
  <c r="E11" i="31"/>
  <c r="E9" i="31"/>
  <c r="E7" i="31"/>
  <c r="E6" i="31"/>
  <c r="H28" i="30"/>
  <c r="H29" i="30" s="1"/>
  <c r="D35" i="32"/>
  <c r="C35" i="32"/>
  <c r="D26" i="32"/>
  <c r="C26" i="32"/>
  <c r="C27" i="32" s="1"/>
  <c r="C36" i="32" s="1"/>
  <c r="D20" i="31"/>
  <c r="D16" i="31"/>
  <c r="D18" i="31" s="1"/>
  <c r="C20" i="31"/>
  <c r="C16" i="31"/>
  <c r="C18" i="31" s="1"/>
  <c r="C21" i="31" s="1"/>
  <c r="G43" i="33"/>
  <c r="J43" i="33" s="1"/>
  <c r="G41" i="33"/>
  <c r="J41" i="33"/>
  <c r="G44" i="27"/>
  <c r="J44" i="27"/>
  <c r="G43" i="27"/>
  <c r="J43" i="27" s="1"/>
  <c r="C60" i="32"/>
  <c r="E34" i="32"/>
  <c r="E33" i="32"/>
  <c r="E32" i="32"/>
  <c r="E31" i="32"/>
  <c r="E30" i="32"/>
  <c r="E29" i="32"/>
  <c r="E28" i="32"/>
  <c r="E25" i="32"/>
  <c r="E19" i="31"/>
  <c r="E17" i="31"/>
  <c r="E15" i="31"/>
  <c r="E14" i="31"/>
  <c r="G40" i="33"/>
  <c r="J40" i="33"/>
  <c r="G40" i="27"/>
  <c r="J40" i="27" s="1"/>
  <c r="G38" i="33"/>
  <c r="J38" i="33" s="1"/>
  <c r="G41" i="27"/>
  <c r="J41" i="27" s="1"/>
  <c r="D37" i="27"/>
  <c r="E47" i="32"/>
  <c r="E46" i="32"/>
  <c r="E45" i="32"/>
  <c r="E40" i="32"/>
  <c r="E37" i="32"/>
  <c r="E44" i="32"/>
  <c r="E43" i="32"/>
  <c r="E42" i="32"/>
  <c r="E38" i="32"/>
  <c r="E24" i="31"/>
  <c r="E25" i="31"/>
  <c r="E28" i="31"/>
  <c r="E27" i="31"/>
  <c r="E23" i="31"/>
  <c r="E22" i="31"/>
  <c r="E39" i="32"/>
  <c r="E48" i="32"/>
  <c r="E26" i="31"/>
  <c r="E29" i="31"/>
  <c r="K10" i="9"/>
  <c r="H10" i="9" s="1"/>
  <c r="I23" i="1"/>
  <c r="I19" i="1"/>
  <c r="I15" i="1"/>
  <c r="I11" i="1"/>
  <c r="I7" i="1"/>
  <c r="J30" i="1"/>
  <c r="G23" i="1"/>
  <c r="G19" i="1"/>
  <c r="G15" i="1"/>
  <c r="G11" i="1"/>
  <c r="H11" i="1" s="1"/>
  <c r="G7" i="1"/>
  <c r="G27" i="1" s="1"/>
  <c r="G39" i="1" s="1"/>
  <c r="D84" i="32"/>
  <c r="E84" i="32" s="1"/>
  <c r="C84" i="32"/>
  <c r="E83" i="32"/>
  <c r="E82" i="32"/>
  <c r="E81" i="32"/>
  <c r="E80" i="32"/>
  <c r="E79" i="32"/>
  <c r="E78" i="32"/>
  <c r="D76" i="32"/>
  <c r="D77" i="32" s="1"/>
  <c r="C76" i="32"/>
  <c r="E75" i="32"/>
  <c r="E74" i="32"/>
  <c r="D72" i="32"/>
  <c r="C72" i="32"/>
  <c r="E71" i="32"/>
  <c r="E70" i="32"/>
  <c r="E69" i="32"/>
  <c r="E68" i="32"/>
  <c r="E67" i="32"/>
  <c r="E66" i="32"/>
  <c r="E65" i="32"/>
  <c r="D63" i="32"/>
  <c r="D64" i="32" s="1"/>
  <c r="C63" i="32"/>
  <c r="C64" i="32" s="1"/>
  <c r="C73" i="32" s="1"/>
  <c r="E62" i="32"/>
  <c r="D60" i="32"/>
  <c r="E60" i="32" s="1"/>
  <c r="E59" i="32"/>
  <c r="E58" i="32"/>
  <c r="E57" i="32"/>
  <c r="E56" i="32"/>
  <c r="E55" i="32"/>
  <c r="E54" i="32"/>
  <c r="E53" i="32"/>
  <c r="E52" i="32"/>
  <c r="D50" i="32"/>
  <c r="C50" i="32"/>
  <c r="E49" i="32"/>
  <c r="E86" i="32"/>
  <c r="C88" i="32"/>
  <c r="C89" i="32" s="1"/>
  <c r="E55" i="31"/>
  <c r="E54" i="31"/>
  <c r="E52" i="31"/>
  <c r="D51" i="31"/>
  <c r="C51" i="31"/>
  <c r="E51" i="31" s="1"/>
  <c r="E50" i="31"/>
  <c r="E49" i="31"/>
  <c r="E48" i="31"/>
  <c r="D46" i="31"/>
  <c r="E46" i="31" s="1"/>
  <c r="C46" i="31"/>
  <c r="E45" i="31"/>
  <c r="E43" i="31"/>
  <c r="D42" i="31"/>
  <c r="E42" i="31" s="1"/>
  <c r="D44" i="31"/>
  <c r="C42" i="31"/>
  <c r="C44" i="31"/>
  <c r="C47" i="31" s="1"/>
  <c r="E41" i="31"/>
  <c r="E40" i="31"/>
  <c r="E39" i="31"/>
  <c r="D37" i="31"/>
  <c r="C37" i="31"/>
  <c r="E36" i="31"/>
  <c r="E34" i="31"/>
  <c r="D33" i="31"/>
  <c r="D35" i="31" s="1"/>
  <c r="C33" i="31"/>
  <c r="C35" i="31" s="1"/>
  <c r="E31" i="31"/>
  <c r="E30" i="31"/>
  <c r="H14" i="30"/>
  <c r="H19" i="30"/>
  <c r="K22" i="21"/>
  <c r="M22" i="21"/>
  <c r="E22" i="21"/>
  <c r="I37" i="33"/>
  <c r="H37" i="33"/>
  <c r="F37" i="33"/>
  <c r="E37" i="33"/>
  <c r="D37" i="33"/>
  <c r="C37" i="33"/>
  <c r="G36" i="33"/>
  <c r="J36" i="33" s="1"/>
  <c r="G35" i="33"/>
  <c r="J35" i="33" s="1"/>
  <c r="G39" i="27"/>
  <c r="J39" i="27" s="1"/>
  <c r="G38" i="27"/>
  <c r="J38" i="27" s="1"/>
  <c r="I37" i="27"/>
  <c r="F37" i="27"/>
  <c r="E37" i="27"/>
  <c r="C37" i="27"/>
  <c r="B37" i="27"/>
  <c r="J53" i="9"/>
  <c r="H53" i="9"/>
  <c r="F53" i="9"/>
  <c r="D53" i="9"/>
  <c r="L53" i="9"/>
  <c r="K47" i="9"/>
  <c r="F47" i="9" s="1"/>
  <c r="K35" i="9"/>
  <c r="J35" i="9" s="1"/>
  <c r="K29" i="9"/>
  <c r="J29" i="9" s="1"/>
  <c r="K22" i="9"/>
  <c r="F22" i="9" s="1"/>
  <c r="K16" i="9"/>
  <c r="D16" i="9" s="1"/>
  <c r="K11" i="9"/>
  <c r="F11" i="9" s="1"/>
  <c r="F38" i="1"/>
  <c r="H38" i="1"/>
  <c r="F37" i="1"/>
  <c r="H37" i="1"/>
  <c r="F36" i="1"/>
  <c r="H36" i="1" s="1"/>
  <c r="F35" i="1"/>
  <c r="H35" i="1" s="1"/>
  <c r="H34" i="1"/>
  <c r="H33" i="1"/>
  <c r="H32" i="1"/>
  <c r="H31" i="1"/>
  <c r="I30" i="1"/>
  <c r="I42" i="1" s="1"/>
  <c r="G30" i="1"/>
  <c r="G42" i="1"/>
  <c r="E30" i="1"/>
  <c r="E42" i="1"/>
  <c r="D30" i="1"/>
  <c r="D42" i="1" s="1"/>
  <c r="I29" i="1"/>
  <c r="I41" i="1"/>
  <c r="G29" i="1"/>
  <c r="G41" i="1" s="1"/>
  <c r="E29" i="1"/>
  <c r="E41" i="1"/>
  <c r="D29" i="1"/>
  <c r="F29" i="1" s="1"/>
  <c r="H29" i="1" s="1"/>
  <c r="D41" i="1"/>
  <c r="I28" i="1"/>
  <c r="I40" i="1" s="1"/>
  <c r="G28" i="1"/>
  <c r="G40" i="1"/>
  <c r="E28" i="1"/>
  <c r="E40" i="1" s="1"/>
  <c r="D28" i="1"/>
  <c r="E27" i="1"/>
  <c r="E39" i="1" s="1"/>
  <c r="D27" i="1"/>
  <c r="D39" i="1" s="1"/>
  <c r="F26" i="1"/>
  <c r="H26" i="1"/>
  <c r="F25" i="1"/>
  <c r="H25" i="1"/>
  <c r="F24" i="1"/>
  <c r="H24" i="1"/>
  <c r="F23" i="1"/>
  <c r="F22" i="1"/>
  <c r="H22" i="1"/>
  <c r="F21" i="1"/>
  <c r="H21" i="1"/>
  <c r="F20" i="1"/>
  <c r="H20" i="1" s="1"/>
  <c r="F19" i="1"/>
  <c r="F18" i="1"/>
  <c r="H18" i="1" s="1"/>
  <c r="F17" i="1"/>
  <c r="H17" i="1" s="1"/>
  <c r="F16" i="1"/>
  <c r="H16" i="1"/>
  <c r="F15" i="1"/>
  <c r="F14" i="1"/>
  <c r="H14" i="1" s="1"/>
  <c r="F13" i="1"/>
  <c r="H13" i="1"/>
  <c r="F12" i="1"/>
  <c r="H12" i="1"/>
  <c r="F11" i="1"/>
  <c r="F10" i="1"/>
  <c r="H10" i="1" s="1"/>
  <c r="F9" i="1"/>
  <c r="H9" i="1" s="1"/>
  <c r="F8" i="1"/>
  <c r="H8" i="1"/>
  <c r="F7" i="1"/>
  <c r="C34" i="33"/>
  <c r="K36" i="9"/>
  <c r="D36" i="9" s="1"/>
  <c r="F36" i="9"/>
  <c r="K30" i="9"/>
  <c r="F30" i="9" s="1"/>
  <c r="K17" i="9"/>
  <c r="H17" i="9" s="1"/>
  <c r="F17" i="9"/>
  <c r="I34" i="33"/>
  <c r="H34" i="33"/>
  <c r="F34" i="33"/>
  <c r="E34" i="33"/>
  <c r="D34" i="33"/>
  <c r="G33" i="33"/>
  <c r="G32" i="33"/>
  <c r="J32" i="33" s="1"/>
  <c r="I31" i="33"/>
  <c r="I28" i="33"/>
  <c r="H31" i="33"/>
  <c r="F31" i="33"/>
  <c r="E31" i="33"/>
  <c r="D31" i="33"/>
  <c r="C31" i="33"/>
  <c r="H28" i="33"/>
  <c r="F28" i="33"/>
  <c r="E28" i="33"/>
  <c r="D28" i="33"/>
  <c r="C28" i="33"/>
  <c r="G30" i="33"/>
  <c r="G31" i="33" s="1"/>
  <c r="I34" i="27"/>
  <c r="F34" i="27"/>
  <c r="E34" i="27"/>
  <c r="C34" i="27"/>
  <c r="B34" i="27"/>
  <c r="G36" i="27"/>
  <c r="J36" i="27" s="1"/>
  <c r="G35" i="27"/>
  <c r="J35" i="27" s="1"/>
  <c r="I31" i="27"/>
  <c r="F31" i="27"/>
  <c r="E31" i="27"/>
  <c r="C31" i="27"/>
  <c r="B31" i="27"/>
  <c r="G33" i="27"/>
  <c r="J33" i="27"/>
  <c r="D96" i="32"/>
  <c r="C96" i="32"/>
  <c r="E95" i="32"/>
  <c r="E94" i="32"/>
  <c r="E93" i="32"/>
  <c r="E92" i="32"/>
  <c r="E91" i="32"/>
  <c r="E90" i="32"/>
  <c r="E87" i="32"/>
  <c r="D64" i="31"/>
  <c r="C64" i="31"/>
  <c r="E63" i="31"/>
  <c r="E61" i="31"/>
  <c r="D60" i="31"/>
  <c r="D62" i="31" s="1"/>
  <c r="C60" i="31"/>
  <c r="C62" i="31" s="1"/>
  <c r="C65" i="31" s="1"/>
  <c r="E59" i="31"/>
  <c r="E58" i="31"/>
  <c r="E57" i="31"/>
  <c r="K21" i="21"/>
  <c r="M21" i="21" s="1"/>
  <c r="E21" i="21"/>
  <c r="K20" i="21"/>
  <c r="M20" i="21"/>
  <c r="E20" i="21"/>
  <c r="K19" i="21"/>
  <c r="M19" i="21"/>
  <c r="E19" i="21"/>
  <c r="K18" i="21"/>
  <c r="M18" i="21" s="1"/>
  <c r="E18" i="21"/>
  <c r="K17" i="21"/>
  <c r="M17" i="21" s="1"/>
  <c r="E17" i="21"/>
  <c r="K16" i="21"/>
  <c r="M16" i="21"/>
  <c r="E16" i="21"/>
  <c r="G16" i="21" s="1"/>
  <c r="K15" i="21"/>
  <c r="M15" i="21"/>
  <c r="G15" i="21"/>
  <c r="K14" i="21"/>
  <c r="M14" i="21" s="1"/>
  <c r="K13" i="21"/>
  <c r="M13" i="21" s="1"/>
  <c r="F13" i="21"/>
  <c r="E13" i="21"/>
  <c r="G13" i="21" s="1"/>
  <c r="K12" i="21"/>
  <c r="M12" i="21"/>
  <c r="E12" i="21"/>
  <c r="G12" i="21"/>
  <c r="K11" i="21"/>
  <c r="M11" i="21" s="1"/>
  <c r="E11" i="21"/>
  <c r="G11" i="21" s="1"/>
  <c r="K9" i="21"/>
  <c r="M9" i="21" s="1"/>
  <c r="E9" i="21"/>
  <c r="G9" i="21" s="1"/>
  <c r="O8" i="21"/>
  <c r="O7" i="21"/>
  <c r="K7" i="21"/>
  <c r="E7" i="21"/>
  <c r="G7" i="21" s="1"/>
  <c r="J52" i="9"/>
  <c r="H52" i="9"/>
  <c r="F52" i="9"/>
  <c r="D52" i="9"/>
  <c r="L52" i="9" s="1"/>
  <c r="J51" i="9"/>
  <c r="H51" i="9"/>
  <c r="F51" i="9"/>
  <c r="D51" i="9"/>
  <c r="J50" i="9"/>
  <c r="H50" i="9"/>
  <c r="F50" i="9"/>
  <c r="D50" i="9"/>
  <c r="L50" i="9" s="1"/>
  <c r="K49" i="9"/>
  <c r="D49" i="9" s="1"/>
  <c r="K46" i="9"/>
  <c r="H46" i="9" s="1"/>
  <c r="K45" i="9"/>
  <c r="H45" i="9" s="1"/>
  <c r="D45" i="9"/>
  <c r="K44" i="9"/>
  <c r="D44" i="9" s="1"/>
  <c r="K43" i="9"/>
  <c r="H43" i="9" s="1"/>
  <c r="K34" i="9"/>
  <c r="F34" i="9" s="1"/>
  <c r="H34" i="9"/>
  <c r="K33" i="9"/>
  <c r="F33" i="9" s="1"/>
  <c r="H33" i="9"/>
  <c r="K32" i="9"/>
  <c r="J32" i="9" s="1"/>
  <c r="K31" i="9"/>
  <c r="F31" i="9" s="1"/>
  <c r="D31" i="9"/>
  <c r="K28" i="9"/>
  <c r="J28" i="9" s="1"/>
  <c r="K27" i="9"/>
  <c r="H27" i="9" s="1"/>
  <c r="K26" i="9"/>
  <c r="J26" i="9" s="1"/>
  <c r="F26" i="9"/>
  <c r="K25" i="9"/>
  <c r="F25" i="9" s="1"/>
  <c r="K21" i="9"/>
  <c r="F21" i="9" s="1"/>
  <c r="K20" i="9"/>
  <c r="F20" i="9" s="1"/>
  <c r="K19" i="9"/>
  <c r="K18" i="9"/>
  <c r="J18" i="9" s="1"/>
  <c r="K15" i="9"/>
  <c r="D15" i="9" s="1"/>
  <c r="F15" i="9"/>
  <c r="K14" i="9"/>
  <c r="H14" i="9" s="1"/>
  <c r="K13" i="9"/>
  <c r="K12" i="9"/>
  <c r="D12" i="9" s="1"/>
  <c r="H12" i="9"/>
  <c r="K9" i="9"/>
  <c r="H9" i="9" s="1"/>
  <c r="K8" i="9"/>
  <c r="D8" i="9" s="1"/>
  <c r="J8" i="9"/>
  <c r="K7" i="9"/>
  <c r="H7" i="9" s="1"/>
  <c r="K6" i="9"/>
  <c r="H6" i="9" s="1"/>
  <c r="R38" i="1"/>
  <c r="T38" i="1" s="1"/>
  <c r="R37" i="1"/>
  <c r="T37" i="1" s="1"/>
  <c r="R36" i="1"/>
  <c r="T36" i="1" s="1"/>
  <c r="R35" i="1"/>
  <c r="T35" i="1" s="1"/>
  <c r="T34" i="1"/>
  <c r="T33" i="1"/>
  <c r="T32" i="1"/>
  <c r="T31" i="1"/>
  <c r="U30" i="1"/>
  <c r="U42" i="1" s="1"/>
  <c r="S30" i="1"/>
  <c r="S42" i="1" s="1"/>
  <c r="Q30" i="1"/>
  <c r="Q42" i="1" s="1"/>
  <c r="P30" i="1"/>
  <c r="R30" i="1" s="1"/>
  <c r="P42" i="1"/>
  <c r="U29" i="1"/>
  <c r="U41" i="1" s="1"/>
  <c r="S29" i="1"/>
  <c r="S41" i="1" s="1"/>
  <c r="Q29" i="1"/>
  <c r="P29" i="1"/>
  <c r="P41" i="1" s="1"/>
  <c r="U28" i="1"/>
  <c r="U40" i="1" s="1"/>
  <c r="S28" i="1"/>
  <c r="S40" i="1"/>
  <c r="Q28" i="1"/>
  <c r="Q40" i="1" s="1"/>
  <c r="P28" i="1"/>
  <c r="P40" i="1" s="1"/>
  <c r="U27" i="1"/>
  <c r="U39" i="1" s="1"/>
  <c r="S27" i="1"/>
  <c r="S39" i="1"/>
  <c r="Q27" i="1"/>
  <c r="Q39" i="1" s="1"/>
  <c r="P27" i="1"/>
  <c r="P39" i="1" s="1"/>
  <c r="R26" i="1"/>
  <c r="T26" i="1" s="1"/>
  <c r="R25" i="1"/>
  <c r="T25" i="1"/>
  <c r="R24" i="1"/>
  <c r="T24" i="1" s="1"/>
  <c r="R23" i="1"/>
  <c r="T23" i="1"/>
  <c r="R22" i="1"/>
  <c r="T22" i="1" s="1"/>
  <c r="R21" i="1"/>
  <c r="T21" i="1" s="1"/>
  <c r="R20" i="1"/>
  <c r="T20" i="1" s="1"/>
  <c r="R19" i="1"/>
  <c r="T19" i="1"/>
  <c r="R18" i="1"/>
  <c r="T18" i="1" s="1"/>
  <c r="R17" i="1"/>
  <c r="T17" i="1" s="1"/>
  <c r="R16" i="1"/>
  <c r="T16" i="1" s="1"/>
  <c r="R15" i="1"/>
  <c r="T15" i="1" s="1"/>
  <c r="R14" i="1"/>
  <c r="T14" i="1"/>
  <c r="R13" i="1"/>
  <c r="T13" i="1"/>
  <c r="R12" i="1"/>
  <c r="T12" i="1" s="1"/>
  <c r="R11" i="1"/>
  <c r="T11" i="1" s="1"/>
  <c r="R10" i="1"/>
  <c r="T10" i="1" s="1"/>
  <c r="R9" i="1"/>
  <c r="T9" i="1"/>
  <c r="R8" i="1"/>
  <c r="T8" i="1" s="1"/>
  <c r="R7" i="1"/>
  <c r="T7" i="1" s="1"/>
  <c r="G27" i="33"/>
  <c r="G29" i="33"/>
  <c r="G32" i="27"/>
  <c r="J32" i="27"/>
  <c r="I28" i="27"/>
  <c r="F28" i="27"/>
  <c r="G30" i="27"/>
  <c r="E28" i="27"/>
  <c r="C28" i="27"/>
  <c r="B28" i="27"/>
  <c r="G26" i="33"/>
  <c r="J26" i="33" s="1"/>
  <c r="G29" i="27"/>
  <c r="J29" i="27" s="1"/>
  <c r="J28" i="27" s="1"/>
  <c r="H25" i="33"/>
  <c r="F25" i="33"/>
  <c r="E25" i="33"/>
  <c r="D25" i="33"/>
  <c r="C25" i="33"/>
  <c r="G24" i="33"/>
  <c r="G23" i="33"/>
  <c r="J23" i="33" s="1"/>
  <c r="G27" i="27"/>
  <c r="G26" i="27"/>
  <c r="J26" i="27" s="1"/>
  <c r="J25" i="27" s="1"/>
  <c r="I25" i="27"/>
  <c r="H25" i="27"/>
  <c r="F25" i="27"/>
  <c r="E25" i="27"/>
  <c r="C25" i="27"/>
  <c r="B25" i="27"/>
  <c r="N31" i="1"/>
  <c r="N32" i="1"/>
  <c r="N33" i="1"/>
  <c r="N34" i="1"/>
  <c r="L38" i="1"/>
  <c r="N38" i="1" s="1"/>
  <c r="L37" i="1"/>
  <c r="N37" i="1" s="1"/>
  <c r="L36" i="1"/>
  <c r="N36" i="1"/>
  <c r="L35" i="1"/>
  <c r="N35" i="1" s="1"/>
  <c r="G21" i="33"/>
  <c r="J21" i="33"/>
  <c r="G24" i="27"/>
  <c r="G23" i="27"/>
  <c r="B22" i="27"/>
  <c r="H22" i="33"/>
  <c r="F22" i="33"/>
  <c r="E22" i="33"/>
  <c r="D22" i="33"/>
  <c r="C22" i="33"/>
  <c r="G20" i="33"/>
  <c r="J20" i="33" s="1"/>
  <c r="J22" i="33" s="1"/>
  <c r="L20" i="1"/>
  <c r="N20" i="1" s="1"/>
  <c r="L7" i="1"/>
  <c r="N7" i="1" s="1"/>
  <c r="G18" i="33"/>
  <c r="H19" i="33"/>
  <c r="F19" i="33"/>
  <c r="E19" i="33"/>
  <c r="D19" i="33"/>
  <c r="C19" i="33"/>
  <c r="G17" i="33"/>
  <c r="J21" i="27"/>
  <c r="C19" i="27"/>
  <c r="B19" i="27"/>
  <c r="J20" i="27"/>
  <c r="J19" i="27" s="1"/>
  <c r="I19" i="27"/>
  <c r="H19" i="27"/>
  <c r="G19" i="27"/>
  <c r="F19" i="27"/>
  <c r="E19" i="27"/>
  <c r="G14" i="33"/>
  <c r="J14" i="33"/>
  <c r="G15" i="33"/>
  <c r="J15" i="33" s="1"/>
  <c r="J18" i="27"/>
  <c r="I22" i="27"/>
  <c r="H22" i="27"/>
  <c r="F22" i="27"/>
  <c r="E22" i="27"/>
  <c r="C22" i="27"/>
  <c r="I16" i="27"/>
  <c r="H16" i="27"/>
  <c r="F16" i="27"/>
  <c r="E16" i="27"/>
  <c r="C16" i="27"/>
  <c r="B16" i="27"/>
  <c r="H16" i="33"/>
  <c r="F16" i="33"/>
  <c r="E16" i="33"/>
  <c r="D16" i="33"/>
  <c r="C16" i="33"/>
  <c r="H13" i="33"/>
  <c r="F13" i="33"/>
  <c r="E13" i="33"/>
  <c r="D13" i="33"/>
  <c r="C13" i="33"/>
  <c r="G12" i="33"/>
  <c r="J12" i="33" s="1"/>
  <c r="G11" i="33"/>
  <c r="F10" i="33"/>
  <c r="E10" i="33"/>
  <c r="D10" i="33"/>
  <c r="C10" i="33"/>
  <c r="G8" i="33"/>
  <c r="G10" i="33" s="1"/>
  <c r="H7" i="33"/>
  <c r="F7" i="33"/>
  <c r="E7" i="33"/>
  <c r="D7" i="33"/>
  <c r="C7" i="33"/>
  <c r="G5" i="33"/>
  <c r="G7" i="33" s="1"/>
  <c r="C13" i="27"/>
  <c r="E13" i="27"/>
  <c r="F13" i="27"/>
  <c r="H13" i="27"/>
  <c r="I13" i="27"/>
  <c r="B13" i="27"/>
  <c r="G15" i="27"/>
  <c r="J15" i="27"/>
  <c r="C10" i="27"/>
  <c r="E10" i="27"/>
  <c r="F10" i="27"/>
  <c r="H10" i="27"/>
  <c r="I10" i="27"/>
  <c r="B10" i="27"/>
  <c r="B7" i="27"/>
  <c r="L11" i="1"/>
  <c r="N11" i="1"/>
  <c r="G14" i="27"/>
  <c r="G13" i="27" s="1"/>
  <c r="J14" i="27"/>
  <c r="O30" i="1"/>
  <c r="O42" i="1"/>
  <c r="M30" i="1"/>
  <c r="M42" i="1" s="1"/>
  <c r="K30" i="1"/>
  <c r="K42" i="1" s="1"/>
  <c r="O29" i="1"/>
  <c r="O41" i="1"/>
  <c r="M29" i="1"/>
  <c r="M41" i="1" s="1"/>
  <c r="K29" i="1"/>
  <c r="K41" i="1" s="1"/>
  <c r="J29" i="1"/>
  <c r="J41" i="1" s="1"/>
  <c r="O28" i="1"/>
  <c r="O40" i="1"/>
  <c r="M28" i="1"/>
  <c r="M40" i="1" s="1"/>
  <c r="K28" i="1"/>
  <c r="K40" i="1" s="1"/>
  <c r="J28" i="1"/>
  <c r="J40" i="1"/>
  <c r="O27" i="1"/>
  <c r="O39" i="1" s="1"/>
  <c r="M27" i="1"/>
  <c r="M39" i="1" s="1"/>
  <c r="K27" i="1"/>
  <c r="K39" i="1" s="1"/>
  <c r="J27" i="1"/>
  <c r="L27" i="1" s="1"/>
  <c r="L26" i="1"/>
  <c r="N26" i="1"/>
  <c r="L25" i="1"/>
  <c r="N25" i="1" s="1"/>
  <c r="L24" i="1"/>
  <c r="N24" i="1" s="1"/>
  <c r="L23" i="1"/>
  <c r="N23" i="1" s="1"/>
  <c r="L22" i="1"/>
  <c r="N22" i="1" s="1"/>
  <c r="L21" i="1"/>
  <c r="N21" i="1" s="1"/>
  <c r="L19" i="1"/>
  <c r="N19" i="1" s="1"/>
  <c r="L18" i="1"/>
  <c r="N18" i="1" s="1"/>
  <c r="L17" i="1"/>
  <c r="N17" i="1" s="1"/>
  <c r="L16" i="1"/>
  <c r="N16" i="1"/>
  <c r="L15" i="1"/>
  <c r="N15" i="1" s="1"/>
  <c r="L14" i="1"/>
  <c r="N14" i="1" s="1"/>
  <c r="L13" i="1"/>
  <c r="N13" i="1" s="1"/>
  <c r="L12" i="1"/>
  <c r="N12" i="1"/>
  <c r="L10" i="1"/>
  <c r="N10" i="1"/>
  <c r="L9" i="1"/>
  <c r="N9" i="1" s="1"/>
  <c r="L8" i="1"/>
  <c r="N8" i="1" s="1"/>
  <c r="G8" i="27"/>
  <c r="J8" i="27" s="1"/>
  <c r="G9" i="27"/>
  <c r="J9" i="27" s="1"/>
  <c r="G17" i="27"/>
  <c r="J17" i="27" s="1"/>
  <c r="G12" i="27"/>
  <c r="J12" i="27" s="1"/>
  <c r="G11" i="27"/>
  <c r="J11" i="27" s="1"/>
  <c r="Y38" i="1"/>
  <c r="AA38" i="1" s="1"/>
  <c r="Y37" i="1"/>
  <c r="AA37" i="1"/>
  <c r="Y36" i="1"/>
  <c r="AA36" i="1"/>
  <c r="Y35" i="1"/>
  <c r="AA35" i="1"/>
  <c r="Y34" i="1"/>
  <c r="AA34" i="1" s="1"/>
  <c r="Y33" i="1"/>
  <c r="AA33" i="1" s="1"/>
  <c r="Y32" i="1"/>
  <c r="AA32" i="1" s="1"/>
  <c r="Y31" i="1"/>
  <c r="AA31" i="1"/>
  <c r="AB30" i="1"/>
  <c r="AB42" i="1" s="1"/>
  <c r="Z30" i="1"/>
  <c r="Z42" i="1" s="1"/>
  <c r="X30" i="1"/>
  <c r="X42" i="1" s="1"/>
  <c r="W30" i="1"/>
  <c r="W42" i="1" s="1"/>
  <c r="AB29" i="1"/>
  <c r="AB41" i="1"/>
  <c r="Z29" i="1"/>
  <c r="Z41" i="1" s="1"/>
  <c r="X29" i="1"/>
  <c r="X41" i="1"/>
  <c r="W29" i="1"/>
  <c r="Y29" i="1" s="1"/>
  <c r="AB28" i="1"/>
  <c r="AB40" i="1"/>
  <c r="Z28" i="1"/>
  <c r="Z40" i="1"/>
  <c r="X28" i="1"/>
  <c r="X40" i="1" s="1"/>
  <c r="W28" i="1"/>
  <c r="Y28" i="1" s="1"/>
  <c r="AB27" i="1"/>
  <c r="AB39" i="1" s="1"/>
  <c r="Z27" i="1"/>
  <c r="Z39" i="1"/>
  <c r="X27" i="1"/>
  <c r="X39" i="1" s="1"/>
  <c r="W27" i="1"/>
  <c r="Y27" i="1" s="1"/>
  <c r="Y26" i="1"/>
  <c r="AA26" i="1"/>
  <c r="Y25" i="1"/>
  <c r="AA25" i="1"/>
  <c r="Y24" i="1"/>
  <c r="AA24" i="1" s="1"/>
  <c r="Y23" i="1"/>
  <c r="AA23" i="1" s="1"/>
  <c r="Y22" i="1"/>
  <c r="AA22" i="1"/>
  <c r="Y21" i="1"/>
  <c r="AA21" i="1"/>
  <c r="Y20" i="1"/>
  <c r="AA20" i="1" s="1"/>
  <c r="Y19" i="1"/>
  <c r="AA19" i="1" s="1"/>
  <c r="Y18" i="1"/>
  <c r="AA18" i="1" s="1"/>
  <c r="Y17" i="1"/>
  <c r="AA17" i="1" s="1"/>
  <c r="Y16" i="1"/>
  <c r="AA16" i="1" s="1"/>
  <c r="Y15" i="1"/>
  <c r="AA15" i="1"/>
  <c r="Y14" i="1"/>
  <c r="AA14" i="1"/>
  <c r="Y13" i="1"/>
  <c r="AA13" i="1"/>
  <c r="Y12" i="1"/>
  <c r="AA12" i="1"/>
  <c r="Y11" i="1"/>
  <c r="AA11" i="1" s="1"/>
  <c r="Y10" i="1"/>
  <c r="AA10" i="1" s="1"/>
  <c r="Y9" i="1"/>
  <c r="AA9" i="1" s="1"/>
  <c r="Y8" i="1"/>
  <c r="AA8" i="1" s="1"/>
  <c r="Y7" i="1"/>
  <c r="AA7" i="1" s="1"/>
  <c r="J54" i="9"/>
  <c r="K48" i="9"/>
  <c r="J48" i="9" s="1"/>
  <c r="K24" i="9"/>
  <c r="J24" i="9" s="1"/>
  <c r="K23" i="9"/>
  <c r="F23" i="9" s="1"/>
  <c r="AX38" i="1"/>
  <c r="AV38" i="1"/>
  <c r="AU38" i="1"/>
  <c r="AT38" i="1"/>
  <c r="AW37" i="1"/>
  <c r="AY37" i="1" s="1"/>
  <c r="AW36" i="1"/>
  <c r="AY36" i="1"/>
  <c r="AW35" i="1"/>
  <c r="AY35" i="1" s="1"/>
  <c r="AY38" i="1" s="1"/>
  <c r="AX34" i="1"/>
  <c r="AV34" i="1"/>
  <c r="AU34" i="1"/>
  <c r="AT34" i="1"/>
  <c r="AW33" i="1"/>
  <c r="AY33" i="1" s="1"/>
  <c r="AW32" i="1"/>
  <c r="AY32" i="1"/>
  <c r="AW31" i="1"/>
  <c r="AX30" i="1"/>
  <c r="AV30" i="1"/>
  <c r="AU30" i="1"/>
  <c r="AT30" i="1"/>
  <c r="AW29" i="1"/>
  <c r="AY29" i="1"/>
  <c r="AW28" i="1"/>
  <c r="AY28" i="1"/>
  <c r="AW27" i="1"/>
  <c r="AW30" i="1" s="1"/>
  <c r="AY27" i="1"/>
  <c r="AY30" i="1" s="1"/>
  <c r="AZ25" i="1"/>
  <c r="AZ41" i="1" s="1"/>
  <c r="AX25" i="1"/>
  <c r="AX41" i="1"/>
  <c r="AV25" i="1"/>
  <c r="AV41" i="1" s="1"/>
  <c r="AU25" i="1"/>
  <c r="AU41" i="1" s="1"/>
  <c r="AT25" i="1"/>
  <c r="AT41" i="1" s="1"/>
  <c r="AZ24" i="1"/>
  <c r="AZ40" i="1" s="1"/>
  <c r="AX24" i="1"/>
  <c r="AX40" i="1" s="1"/>
  <c r="AV24" i="1"/>
  <c r="AV40" i="1" s="1"/>
  <c r="AU24" i="1"/>
  <c r="AU40" i="1"/>
  <c r="AT24" i="1"/>
  <c r="AT40" i="1" s="1"/>
  <c r="AX23" i="1"/>
  <c r="AX39" i="1"/>
  <c r="AV23" i="1"/>
  <c r="AV39" i="1"/>
  <c r="AU23" i="1"/>
  <c r="AU39" i="1"/>
  <c r="AT23" i="1"/>
  <c r="AT39" i="1" s="1"/>
  <c r="AX22" i="1"/>
  <c r="AV22" i="1"/>
  <c r="AU22" i="1"/>
  <c r="AT22" i="1"/>
  <c r="AW21" i="1"/>
  <c r="AY21" i="1" s="1"/>
  <c r="AW20" i="1"/>
  <c r="AY20" i="1" s="1"/>
  <c r="AW19" i="1"/>
  <c r="AY19" i="1" s="1"/>
  <c r="AY22" i="1" s="1"/>
  <c r="AX18" i="1"/>
  <c r="AV18" i="1"/>
  <c r="AU18" i="1"/>
  <c r="AT18" i="1"/>
  <c r="AW17" i="1"/>
  <c r="AY17" i="1" s="1"/>
  <c r="AW16" i="1"/>
  <c r="AY16" i="1" s="1"/>
  <c r="AW15" i="1"/>
  <c r="AW18" i="1"/>
  <c r="AY15" i="1"/>
  <c r="AY18" i="1" s="1"/>
  <c r="AX14" i="1"/>
  <c r="AV14" i="1"/>
  <c r="AU14" i="1"/>
  <c r="AT14" i="1"/>
  <c r="AW13" i="1"/>
  <c r="AY13" i="1" s="1"/>
  <c r="AW12" i="1"/>
  <c r="AY12" i="1" s="1"/>
  <c r="AW11" i="1"/>
  <c r="AY11" i="1" s="1"/>
  <c r="AX10" i="1"/>
  <c r="AV10" i="1"/>
  <c r="AU10" i="1"/>
  <c r="AT10" i="1"/>
  <c r="AW9" i="1"/>
  <c r="AW8" i="1"/>
  <c r="AW7" i="1"/>
  <c r="AW10" i="1" s="1"/>
  <c r="C7" i="27"/>
  <c r="E7" i="27"/>
  <c r="H7" i="27"/>
  <c r="G6" i="27"/>
  <c r="J6" i="27" s="1"/>
  <c r="D54" i="9"/>
  <c r="F54" i="9"/>
  <c r="H54" i="9"/>
  <c r="D88" i="32"/>
  <c r="D89" i="32" s="1"/>
  <c r="F18" i="9"/>
  <c r="H18" i="9"/>
  <c r="H26" i="9"/>
  <c r="J44" i="9"/>
  <c r="D46" i="9"/>
  <c r="H49" i="9"/>
  <c r="D22" i="9"/>
  <c r="D33" i="9"/>
  <c r="H48" i="9"/>
  <c r="E41" i="32"/>
  <c r="H23" i="9"/>
  <c r="F44" i="9"/>
  <c r="D23" i="9"/>
  <c r="D43" i="9"/>
  <c r="F45" i="9"/>
  <c r="F13" i="9"/>
  <c r="J45" i="9"/>
  <c r="H11" i="9"/>
  <c r="J23" i="9"/>
  <c r="H29" i="9"/>
  <c r="C51" i="32"/>
  <c r="J24" i="33"/>
  <c r="J49" i="9"/>
  <c r="J46" i="9"/>
  <c r="D24" i="9"/>
  <c r="J36" i="9"/>
  <c r="H36" i="9"/>
  <c r="D28" i="9"/>
  <c r="AY7" i="1"/>
  <c r="J29" i="33"/>
  <c r="J17" i="33"/>
  <c r="D10" i="9"/>
  <c r="J11" i="33"/>
  <c r="G13" i="33"/>
  <c r="D13" i="9"/>
  <c r="J13" i="9"/>
  <c r="H13" i="9"/>
  <c r="F19" i="9"/>
  <c r="H19" i="9"/>
  <c r="J19" i="9"/>
  <c r="D19" i="9"/>
  <c r="L19" i="9" s="1"/>
  <c r="D53" i="31"/>
  <c r="D56" i="31" s="1"/>
  <c r="E20" i="31"/>
  <c r="E44" i="31"/>
  <c r="J16" i="27" l="1"/>
  <c r="H41" i="1"/>
  <c r="H19" i="1"/>
  <c r="G25" i="27"/>
  <c r="H30" i="9"/>
  <c r="L23" i="9"/>
  <c r="J25" i="9"/>
  <c r="G28" i="33"/>
  <c r="G31" i="27"/>
  <c r="I27" i="1"/>
  <c r="I39" i="1" s="1"/>
  <c r="E16" i="31"/>
  <c r="L28" i="1"/>
  <c r="N28" i="1" s="1"/>
  <c r="N40" i="1" s="1"/>
  <c r="H23" i="1"/>
  <c r="AY14" i="1"/>
  <c r="AU26" i="1"/>
  <c r="AU42" i="1" s="1"/>
  <c r="C97" i="32"/>
  <c r="E97" i="32" s="1"/>
  <c r="AW23" i="1"/>
  <c r="AW39" i="1" s="1"/>
  <c r="Y30" i="1"/>
  <c r="AA30" i="1" s="1"/>
  <c r="AA42" i="1" s="1"/>
  <c r="L51" i="9"/>
  <c r="J34" i="9"/>
  <c r="F29" i="9"/>
  <c r="H21" i="9"/>
  <c r="H15" i="1"/>
  <c r="E63" i="32"/>
  <c r="Y41" i="1"/>
  <c r="H22" i="9"/>
  <c r="F49" i="9"/>
  <c r="G34" i="27"/>
  <c r="AV26" i="1"/>
  <c r="AV42" i="1" s="1"/>
  <c r="L36" i="9"/>
  <c r="E26" i="32"/>
  <c r="E8" i="31"/>
  <c r="G34" i="33"/>
  <c r="D85" i="32"/>
  <c r="D34" i="9"/>
  <c r="L34" i="9" s="1"/>
  <c r="C53" i="31"/>
  <c r="C56" i="31" s="1"/>
  <c r="E56" i="31" s="1"/>
  <c r="F7" i="9"/>
  <c r="J10" i="27"/>
  <c r="G19" i="33"/>
  <c r="E89" i="32"/>
  <c r="D97" i="32"/>
  <c r="R42" i="1"/>
  <c r="T30" i="1"/>
  <c r="T42" i="1" s="1"/>
  <c r="J33" i="33"/>
  <c r="J37" i="27"/>
  <c r="E88" i="32"/>
  <c r="L54" i="9"/>
  <c r="R29" i="1"/>
  <c r="T29" i="1" s="1"/>
  <c r="T41" i="1" s="1"/>
  <c r="H28" i="9"/>
  <c r="J22" i="9"/>
  <c r="L22" i="9" s="1"/>
  <c r="W41" i="1"/>
  <c r="E64" i="31"/>
  <c r="C38" i="31"/>
  <c r="C24" i="32"/>
  <c r="D9" i="9"/>
  <c r="J11" i="9"/>
  <c r="J37" i="33"/>
  <c r="E37" i="31"/>
  <c r="H16" i="9"/>
  <c r="J13" i="33"/>
  <c r="J13" i="27"/>
  <c r="AW14" i="1"/>
  <c r="E50" i="32"/>
  <c r="G7" i="27"/>
  <c r="J7" i="27" s="1"/>
  <c r="F46" i="9"/>
  <c r="L46" i="9" s="1"/>
  <c r="H8" i="9"/>
  <c r="J12" i="9"/>
  <c r="F30" i="1"/>
  <c r="H30" i="1" s="1"/>
  <c r="H42" i="1" s="1"/>
  <c r="D32" i="9"/>
  <c r="E35" i="32"/>
  <c r="D17" i="9"/>
  <c r="J17" i="9"/>
  <c r="F8" i="9"/>
  <c r="L8" i="9" s="1"/>
  <c r="AW24" i="1"/>
  <c r="AW40" i="1" s="1"/>
  <c r="E72" i="32"/>
  <c r="J16" i="9"/>
  <c r="J10" i="9"/>
  <c r="D11" i="9"/>
  <c r="J33" i="9"/>
  <c r="L33" i="9" s="1"/>
  <c r="F43" i="9"/>
  <c r="AW25" i="1"/>
  <c r="AW41" i="1" s="1"/>
  <c r="G16" i="27"/>
  <c r="G28" i="27"/>
  <c r="D18" i="9"/>
  <c r="L18" i="9" s="1"/>
  <c r="E96" i="32"/>
  <c r="F16" i="9"/>
  <c r="F10" i="9"/>
  <c r="L10" i="9" s="1"/>
  <c r="D26" i="9"/>
  <c r="L26" i="9" s="1"/>
  <c r="L45" i="9"/>
  <c r="J31" i="27"/>
  <c r="L30" i="1"/>
  <c r="L42" i="1" s="1"/>
  <c r="D27" i="32"/>
  <c r="D36" i="32" s="1"/>
  <c r="E36" i="32" s="1"/>
  <c r="F27" i="9"/>
  <c r="D51" i="32"/>
  <c r="D61" i="32" s="1"/>
  <c r="D29" i="9"/>
  <c r="L29" i="9" s="1"/>
  <c r="J47" i="9"/>
  <c r="G22" i="27"/>
  <c r="R28" i="1"/>
  <c r="T28" i="1" s="1"/>
  <c r="T40" i="1" s="1"/>
  <c r="F28" i="1"/>
  <c r="E76" i="32"/>
  <c r="E77" i="32" s="1"/>
  <c r="F9" i="9"/>
  <c r="AW34" i="1"/>
  <c r="H20" i="9"/>
  <c r="H7" i="1"/>
  <c r="H21" i="30"/>
  <c r="H23" i="30" s="1"/>
  <c r="H30" i="30" s="1"/>
  <c r="L13" i="9"/>
  <c r="G16" i="33"/>
  <c r="E22" i="32"/>
  <c r="J9" i="9"/>
  <c r="D27" i="9"/>
  <c r="J27" i="9"/>
  <c r="D6" i="9"/>
  <c r="J16" i="33"/>
  <c r="AX26" i="1"/>
  <c r="AX42" i="1" s="1"/>
  <c r="AT26" i="1"/>
  <c r="AT42" i="1" s="1"/>
  <c r="F12" i="9"/>
  <c r="F6" i="9"/>
  <c r="D48" i="9"/>
  <c r="J30" i="33"/>
  <c r="J31" i="33" s="1"/>
  <c r="J15" i="9"/>
  <c r="G25" i="33"/>
  <c r="J6" i="9"/>
  <c r="L49" i="9"/>
  <c r="E60" i="31"/>
  <c r="G37" i="27"/>
  <c r="J25" i="33"/>
  <c r="J7" i="9"/>
  <c r="J34" i="33"/>
  <c r="E8" i="32"/>
  <c r="N27" i="1"/>
  <c r="N39" i="1" s="1"/>
  <c r="L39" i="1"/>
  <c r="D73" i="32"/>
  <c r="E73" i="32" s="1"/>
  <c r="E64" i="32"/>
  <c r="AA27" i="1"/>
  <c r="AA39" i="1" s="1"/>
  <c r="Y39" i="1"/>
  <c r="R40" i="1"/>
  <c r="H28" i="1"/>
  <c r="H40" i="1" s="1"/>
  <c r="F40" i="1"/>
  <c r="E18" i="31"/>
  <c r="D21" i="31"/>
  <c r="E21" i="31" s="1"/>
  <c r="Y40" i="1"/>
  <c r="AA28" i="1"/>
  <c r="AA40" i="1" s="1"/>
  <c r="D13" i="31"/>
  <c r="E13" i="31" s="1"/>
  <c r="E10" i="31"/>
  <c r="J28" i="33"/>
  <c r="E62" i="31"/>
  <c r="D65" i="31"/>
  <c r="E65" i="31" s="1"/>
  <c r="J34" i="27"/>
  <c r="D38" i="31"/>
  <c r="E38" i="31" s="1"/>
  <c r="E35" i="31"/>
  <c r="C77" i="32"/>
  <c r="C85" i="32" s="1"/>
  <c r="E85" i="32" s="1"/>
  <c r="F35" i="9"/>
  <c r="D14" i="9"/>
  <c r="G10" i="27"/>
  <c r="AY8" i="1"/>
  <c r="C61" i="32"/>
  <c r="F48" i="9"/>
  <c r="AA29" i="1"/>
  <c r="AA41" i="1" s="1"/>
  <c r="J42" i="1"/>
  <c r="H25" i="9"/>
  <c r="H44" i="9"/>
  <c r="L44" i="9" s="1"/>
  <c r="F14" i="9"/>
  <c r="G37" i="33"/>
  <c r="L40" i="1"/>
  <c r="J39" i="1"/>
  <c r="G22" i="33"/>
  <c r="F24" i="9"/>
  <c r="H24" i="9"/>
  <c r="W39" i="1"/>
  <c r="J18" i="33"/>
  <c r="J19" i="33" s="1"/>
  <c r="F27" i="1"/>
  <c r="J8" i="33"/>
  <c r="J10" i="33" s="1"/>
  <c r="AY31" i="1"/>
  <c r="AY34" i="1" s="1"/>
  <c r="AW38" i="1"/>
  <c r="AY9" i="1"/>
  <c r="AY25" i="1" s="1"/>
  <c r="AY41" i="1" s="1"/>
  <c r="J43" i="9"/>
  <c r="J21" i="9"/>
  <c r="F28" i="9"/>
  <c r="D47" i="31"/>
  <c r="E47" i="31" s="1"/>
  <c r="H32" i="9"/>
  <c r="AW22" i="1"/>
  <c r="J20" i="9"/>
  <c r="F41" i="1"/>
  <c r="D40" i="1"/>
  <c r="R27" i="1"/>
  <c r="D21" i="9"/>
  <c r="L21" i="9" s="1"/>
  <c r="J23" i="27"/>
  <c r="J22" i="27" s="1"/>
  <c r="D30" i="9"/>
  <c r="D25" i="9"/>
  <c r="H15" i="9"/>
  <c r="L15" i="9" s="1"/>
  <c r="L29" i="1"/>
  <c r="F32" i="9"/>
  <c r="J14" i="9"/>
  <c r="H35" i="9"/>
  <c r="W40" i="1"/>
  <c r="J27" i="33"/>
  <c r="Q41" i="1"/>
  <c r="E33" i="31"/>
  <c r="D20" i="9"/>
  <c r="D47" i="9"/>
  <c r="H47" i="9"/>
  <c r="H31" i="9"/>
  <c r="D35" i="9"/>
  <c r="E6" i="32"/>
  <c r="D23" i="32"/>
  <c r="E23" i="32" s="1"/>
  <c r="J31" i="9"/>
  <c r="L31" i="9" s="1"/>
  <c r="E27" i="32"/>
  <c r="AY23" i="1"/>
  <c r="J30" i="9"/>
  <c r="D7" i="9"/>
  <c r="E53" i="31" l="1"/>
  <c r="E51" i="32"/>
  <c r="L16" i="9"/>
  <c r="N30" i="1"/>
  <c r="N42" i="1" s="1"/>
  <c r="L43" i="9"/>
  <c r="Y42" i="1"/>
  <c r="E61" i="32"/>
  <c r="L11" i="9"/>
  <c r="L30" i="9"/>
  <c r="AY39" i="1"/>
  <c r="L12" i="9"/>
  <c r="L6" i="9"/>
  <c r="F42" i="1"/>
  <c r="L7" i="9"/>
  <c r="L24" i="9"/>
  <c r="L32" i="9"/>
  <c r="R41" i="1"/>
  <c r="L9" i="9"/>
  <c r="L17" i="9"/>
  <c r="L35" i="9"/>
  <c r="AW26" i="1"/>
  <c r="AW42" i="1" s="1"/>
  <c r="L28" i="9"/>
  <c r="L27" i="9"/>
  <c r="L48" i="9"/>
  <c r="R39" i="1"/>
  <c r="T27" i="1"/>
  <c r="T39" i="1" s="1"/>
  <c r="L20" i="9"/>
  <c r="AY10" i="1"/>
  <c r="AY26" i="1" s="1"/>
  <c r="AY42" i="1" s="1"/>
  <c r="AY24" i="1"/>
  <c r="AY40" i="1" s="1"/>
  <c r="L41" i="1"/>
  <c r="N29" i="1"/>
  <c r="N41" i="1" s="1"/>
  <c r="D24" i="32"/>
  <c r="E24" i="32" s="1"/>
  <c r="L47" i="9"/>
  <c r="L14" i="9"/>
  <c r="L25" i="9"/>
  <c r="H27" i="1"/>
  <c r="H39" i="1" s="1"/>
  <c r="F39" i="1"/>
</calcChain>
</file>

<file path=xl/sharedStrings.xml><?xml version="1.0" encoding="utf-8"?>
<sst xmlns="http://schemas.openxmlformats.org/spreadsheetml/2006/main" count="2137" uniqueCount="588">
  <si>
    <t xml:space="preserve"> </t>
  </si>
  <si>
    <t>IMPORTED</t>
  </si>
  <si>
    <t>TOTAL</t>
  </si>
  <si>
    <t>Prime</t>
  </si>
  <si>
    <t>Medium</t>
  </si>
  <si>
    <t>Blendable</t>
  </si>
  <si>
    <t>Total</t>
  </si>
  <si>
    <t>Opn. Stock</t>
  </si>
  <si>
    <t>BHILAI</t>
  </si>
  <si>
    <t>Receipt</t>
  </si>
  <si>
    <t>(B.S.P.)</t>
  </si>
  <si>
    <t>Consumption</t>
  </si>
  <si>
    <t>Cls. Stock</t>
  </si>
  <si>
    <t>ROURKELA</t>
  </si>
  <si>
    <t>(R.S.P.)</t>
  </si>
  <si>
    <t>DURGAPUR</t>
  </si>
  <si>
    <t>(D.S.P.)</t>
  </si>
  <si>
    <t>BOKARO</t>
  </si>
  <si>
    <t>T O T A L</t>
  </si>
  <si>
    <t>S A I L</t>
  </si>
  <si>
    <t>T.I.S.CO.</t>
  </si>
  <si>
    <t>V.S.P.</t>
  </si>
  <si>
    <t>G R A N D</t>
  </si>
  <si>
    <t>INDIGENOUS</t>
  </si>
  <si>
    <t>ITEM</t>
  </si>
  <si>
    <t>PLANT</t>
  </si>
  <si>
    <t>1999-00</t>
  </si>
  <si>
    <t>2001-02</t>
  </si>
  <si>
    <t>TISCO</t>
  </si>
  <si>
    <t>Production</t>
  </si>
  <si>
    <t>Jharkhand</t>
  </si>
  <si>
    <t>Bhojudih</t>
  </si>
  <si>
    <t>Sudamdih</t>
  </si>
  <si>
    <t>Moonidih</t>
  </si>
  <si>
    <t>Coking</t>
  </si>
  <si>
    <t>Kathara</t>
  </si>
  <si>
    <t>Kedla</t>
  </si>
  <si>
    <t xml:space="preserve">  M.P.</t>
  </si>
  <si>
    <t>Chasnala</t>
  </si>
  <si>
    <t>Jamadoba</t>
  </si>
  <si>
    <t>Jharia</t>
  </si>
  <si>
    <t>Ramgarh</t>
  </si>
  <si>
    <t>Total Public</t>
  </si>
  <si>
    <t>Grand Total</t>
  </si>
  <si>
    <t>Bhelatand</t>
  </si>
  <si>
    <t>Year</t>
  </si>
  <si>
    <t>2002-03</t>
  </si>
  <si>
    <t>Steel Plants</t>
  </si>
  <si>
    <t>Total Coking Coal</t>
  </si>
  <si>
    <t>Prime coking</t>
  </si>
  <si>
    <t>Medium coking</t>
  </si>
  <si>
    <t>Blend ratio</t>
  </si>
  <si>
    <t>Imported Coking</t>
  </si>
  <si>
    <t>Rourkela</t>
  </si>
  <si>
    <t>Visakhapatnam</t>
  </si>
  <si>
    <t>Jamshedpur</t>
  </si>
  <si>
    <t>COKING</t>
  </si>
  <si>
    <t>Boiler</t>
  </si>
  <si>
    <t>Coal</t>
  </si>
  <si>
    <t>Washed Coal</t>
  </si>
  <si>
    <t xml:space="preserve">Yield (%) </t>
  </si>
  <si>
    <t>2003-04</t>
  </si>
  <si>
    <t>Total Private</t>
  </si>
  <si>
    <t>VSP(RINL)</t>
  </si>
  <si>
    <t>Quantity</t>
  </si>
  <si>
    <t>2004-05</t>
  </si>
  <si>
    <t>Pr. Ckg.</t>
  </si>
  <si>
    <t>Md. Ckg.</t>
  </si>
  <si>
    <t>Piparwar</t>
  </si>
  <si>
    <t>2005-06</t>
  </si>
  <si>
    <t>(B.S.L)</t>
  </si>
  <si>
    <t>I.S.P.</t>
  </si>
  <si>
    <t>ISP</t>
  </si>
  <si>
    <t>0</t>
  </si>
  <si>
    <t>2006-07</t>
  </si>
  <si>
    <t>Clinker</t>
  </si>
  <si>
    <t>State</t>
  </si>
  <si>
    <t>Ground</t>
  </si>
  <si>
    <t>1992-93</t>
  </si>
  <si>
    <t>All India</t>
  </si>
  <si>
    <t>85%</t>
  </si>
  <si>
    <t>1993-94</t>
  </si>
  <si>
    <t>86%</t>
  </si>
  <si>
    <t>1994-95</t>
  </si>
  <si>
    <t>Orissa</t>
  </si>
  <si>
    <t>Maharashtra</t>
  </si>
  <si>
    <t>Source : Cement Manufacturers' Association</t>
  </si>
  <si>
    <t xml:space="preserve">       Coal Receipt</t>
  </si>
  <si>
    <t xml:space="preserve">Consumption </t>
  </si>
  <si>
    <t>Lignite</t>
  </si>
  <si>
    <t>CPP</t>
  </si>
  <si>
    <t xml:space="preserve">** The ratio mainly relates to Dry process. </t>
  </si>
  <si>
    <t>Hydro</t>
  </si>
  <si>
    <t>Gas</t>
  </si>
  <si>
    <t>Nuclear</t>
  </si>
  <si>
    <t>Prod.</t>
  </si>
  <si>
    <t>Feed Type</t>
  </si>
  <si>
    <t>Thermal</t>
  </si>
  <si>
    <t>Diesel</t>
  </si>
  <si>
    <t>Private</t>
  </si>
  <si>
    <t>Modewise Breakup</t>
  </si>
  <si>
    <t>Renewable Energy Sources</t>
  </si>
  <si>
    <t>2007-08</t>
  </si>
  <si>
    <t>DPL</t>
  </si>
  <si>
    <t>Madhuband</t>
  </si>
  <si>
    <t>Mahuda</t>
  </si>
  <si>
    <t>Hotmetal Production</t>
  </si>
  <si>
    <t xml:space="preserve">Table-8.2: Trends of Consumption of Coking Coal by type, Hot Metal Production and Various Operative Ratio </t>
  </si>
  <si>
    <t>Raw Coal Feed</t>
  </si>
  <si>
    <t>1962 (Expn-64)</t>
  </si>
  <si>
    <t>From Market</t>
  </si>
  <si>
    <t>Against Linkage</t>
  </si>
  <si>
    <t xml:space="preserve">          (Quantities are in Million Tonnes)</t>
  </si>
  <si>
    <t>Fuel cement Ratio** (%)</t>
  </si>
  <si>
    <t>Fuel Clinker Ratio** (%)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</si>
  <si>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</si>
  <si>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</si>
  <si>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</si>
  <si>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</si>
  <si>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</si>
  <si>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</si>
  <si>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</si>
  <si>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</si>
  <si>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</si>
  <si>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</si>
  <si>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</si>
  <si>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</si>
  <si>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</si>
  <si>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</si>
  <si>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</si>
  <si>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</si>
  <si>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Sector</t>
  </si>
  <si>
    <t>Owner Company</t>
  </si>
  <si>
    <t>Public</t>
  </si>
  <si>
    <t xml:space="preserve">Bharat Coking Coal Ltd. </t>
  </si>
  <si>
    <t xml:space="preserve">Central Coalfields Ltd. </t>
  </si>
  <si>
    <t xml:space="preserve">Western Coalfields Ltd. </t>
  </si>
  <si>
    <t xml:space="preserve">All Coal India Ltd. </t>
  </si>
  <si>
    <t>Steel Authority of India Ltd.</t>
  </si>
  <si>
    <t>Tata Steel Ltd.</t>
  </si>
  <si>
    <t xml:space="preserve">Year </t>
  </si>
  <si>
    <t>BCCL</t>
  </si>
  <si>
    <t>CCL</t>
  </si>
  <si>
    <t>WCL</t>
  </si>
  <si>
    <t>Total CIL</t>
  </si>
  <si>
    <t>SAIL</t>
  </si>
  <si>
    <t>TSL (Private)</t>
  </si>
  <si>
    <t>Name of Washery</t>
  </si>
  <si>
    <t>NCL</t>
  </si>
  <si>
    <t xml:space="preserve">Washed Coal </t>
  </si>
  <si>
    <t xml:space="preserve">Plan / Year </t>
  </si>
  <si>
    <t>Thermal Electricity</t>
  </si>
  <si>
    <t>Utilities</t>
  </si>
  <si>
    <t>Non Utilities</t>
  </si>
  <si>
    <t>2008-09</t>
  </si>
  <si>
    <t>Company</t>
  </si>
  <si>
    <t xml:space="preserve">Note: (1) Yield rate of an item =100x Quantity of the item produced / Raw Coal feed. </t>
  </si>
  <si>
    <t>Korba</t>
  </si>
  <si>
    <t>Bollarpur</t>
  </si>
  <si>
    <t>Talcher</t>
  </si>
  <si>
    <t>Wardha</t>
  </si>
  <si>
    <t>Ib valley</t>
  </si>
  <si>
    <t>2009-10</t>
  </si>
  <si>
    <t xml:space="preserve">Non Utilities </t>
  </si>
  <si>
    <t>Non-Utilities</t>
  </si>
  <si>
    <t>Note:</t>
  </si>
  <si>
    <t>2001-2002</t>
  </si>
  <si>
    <t>TABLE - 8.1: STOCK, RECEIPT &amp; CONSUMPTION  OF INDIGENOUS &amp; IMPORTED COKING COAL IN INTEGRATED STEEL PLANTS</t>
  </si>
  <si>
    <t xml:space="preserve"> ('000' Tonnes)</t>
  </si>
  <si>
    <t>BSP</t>
  </si>
  <si>
    <t>BSL</t>
  </si>
  <si>
    <t>DSP</t>
  </si>
  <si>
    <t>2010-11</t>
  </si>
  <si>
    <t>31.03.2009 (Utilities+Non-Utilities)</t>
  </si>
  <si>
    <t>31.03.2010 (Utilities+Non-Utilities)</t>
  </si>
  <si>
    <t>*  Jhama is also recycled in Madhuband washery. So it is not reported in this table.</t>
  </si>
  <si>
    <t>Imported*</t>
  </si>
  <si>
    <t>2011-12</t>
  </si>
  <si>
    <t>31.03.2011 (Utilities+Non-Utilities)</t>
  </si>
  <si>
    <t>31.03.2012 (Utilities+Non-Utilities)</t>
  </si>
  <si>
    <t>Raigarh</t>
  </si>
  <si>
    <t>2012-13</t>
  </si>
  <si>
    <t>N. A.</t>
  </si>
  <si>
    <t>31.03.2013 (Utilities+Non-Utilities)</t>
  </si>
  <si>
    <t>1999-2000</t>
  </si>
  <si>
    <t>Source:  Cement Manufacturers' Association.</t>
  </si>
  <si>
    <t>Source : Central Electricity Authority.</t>
  </si>
  <si>
    <t>2013-14</t>
  </si>
  <si>
    <t>31.03.2014 (Utilities+Non-Utilities)</t>
  </si>
  <si>
    <t>2014-15</t>
  </si>
  <si>
    <t>31.03.2015 (Utilities+Non-Utilities)</t>
  </si>
  <si>
    <t>ARYAN ENERGY PVT. LTD.</t>
  </si>
  <si>
    <t>JPL</t>
  </si>
  <si>
    <t>Manuguru</t>
  </si>
  <si>
    <t>JINDAL POWER LIMITED</t>
  </si>
  <si>
    <t xml:space="preserve">  -</t>
  </si>
  <si>
    <t>ARYAN COAL BENEFICATION PVT.LTD.</t>
  </si>
  <si>
    <t>GLOBAL COAL &amp; MINING PVT. LTD.</t>
  </si>
  <si>
    <t xml:space="preserve">SPECTRUM COAL &amp; POWER LTD. </t>
  </si>
  <si>
    <t>Raw Coal Capacity (MTPA)</t>
  </si>
  <si>
    <t>2015-16</t>
  </si>
  <si>
    <t xml:space="preserve"> Bokaro</t>
  </si>
  <si>
    <t>Nandan</t>
  </si>
  <si>
    <t>Chhindwara</t>
  </si>
  <si>
    <t>581</t>
  </si>
  <si>
    <t xml:space="preserve">ADANI ENTERPRISES LTD.  </t>
  </si>
  <si>
    <t>AEL</t>
  </si>
  <si>
    <t>Telengana</t>
  </si>
  <si>
    <t>Bharatpur</t>
  </si>
  <si>
    <t>31.03.2016 (Utilities+Non-Utilities)</t>
  </si>
  <si>
    <t>Dhanbad</t>
  </si>
  <si>
    <t>2016-17</t>
  </si>
  <si>
    <t>31.03.2017 (Utilities+Non-Utilities)</t>
  </si>
  <si>
    <t>Chatra</t>
  </si>
  <si>
    <t xml:space="preserve">       -</t>
  </si>
  <si>
    <t>Data not available from Cement Manufacturers Association of India.</t>
  </si>
  <si>
    <t>2017-18</t>
  </si>
  <si>
    <t>Dugda</t>
  </si>
  <si>
    <t>West Bengal</t>
  </si>
  <si>
    <t>31.03.2018 (Utilities+Non-Utilities)</t>
  </si>
  <si>
    <t>Imported</t>
  </si>
  <si>
    <t>Indigenous</t>
  </si>
  <si>
    <t>Total
Coking</t>
  </si>
  <si>
    <t xml:space="preserve">                     (Figs. in Thousand Tonnes)</t>
  </si>
  <si>
    <t>Grand
Total</t>
  </si>
  <si>
    <t>Gas
based</t>
  </si>
  <si>
    <t>Diesel
etc.</t>
  </si>
  <si>
    <t>All India/
State</t>
  </si>
  <si>
    <t>Capacity 
( Mill. Tonnes)</t>
  </si>
  <si>
    <t>Cement
Production</t>
  </si>
  <si>
    <t>Capacity
Utilisation(%)</t>
  </si>
  <si>
    <t>Annual  Fuel
Consump- tion</t>
  </si>
  <si>
    <t>Annual Fuel
Procure- ment</t>
  </si>
  <si>
    <t>Pet
Coke</t>
  </si>
  <si>
    <t xml:space="preserve">Coal
for
Kilns </t>
  </si>
  <si>
    <t>&lt;---------------------- NA ---------------------&gt;</t>
  </si>
  <si>
    <t>2018-19</t>
  </si>
  <si>
    <t>31.03.2019 (Utilities+Non-Utilities)</t>
  </si>
  <si>
    <t>Pet coke/
Lignite Purchase</t>
  </si>
  <si>
    <t>ADANI ENTERPRISES LTD.</t>
  </si>
  <si>
    <t>Parsa</t>
  </si>
  <si>
    <t>KARTIKAY COAL WASHERIES PVT. LTD.</t>
  </si>
  <si>
    <t>2019-20</t>
  </si>
  <si>
    <t>Sawang</t>
  </si>
  <si>
    <t xml:space="preserve">Note: (1) Yield rate of an item = 100 x (Quantity of the item produced / Raw Coal feed). </t>
  </si>
  <si>
    <t xml:space="preserve"> ii) Renewable Energy Sources includes Small Hydro Power, Wind Power, Bio-Power, and Solar Power</t>
  </si>
  <si>
    <t>Source : Central Electricity Authority</t>
  </si>
  <si>
    <t>31.03.2020 (Utilities+Non-Utilities)</t>
  </si>
  <si>
    <t xml:space="preserve">  i) The Installed Capacity includes allocated shares in State, Private, Central, and Joint Sector Utilities.</t>
  </si>
  <si>
    <t>NA</t>
  </si>
  <si>
    <t>Coal/Lignite
based</t>
  </si>
  <si>
    <t>* The data is as provided by CMA only in respect of its Member Companies.</t>
  </si>
  <si>
    <t>TABLE 8.5:  ALL INDIA INSTALLED GENERATING CAPACITY (MW)</t>
  </si>
  <si>
    <t>Table 8.7 : Cement and Clinker - Capacity, Production (Mill.Tons.) and Capacity Utilisation by Large Cement Plants</t>
  </si>
  <si>
    <t>Table 8.6: Electricity Gross Generation by Prime movers (GWh)</t>
  </si>
  <si>
    <r>
      <t>End of 10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 (31.03.2007)</t>
    </r>
  </si>
  <si>
    <t>2020-21</t>
  </si>
  <si>
    <t>Adani Enterprises Ltd.</t>
  </si>
  <si>
    <t>Aryan Coal Benefication Pvt.Ltd.</t>
  </si>
  <si>
    <t>Aryan Energy Pvt. Ltd.</t>
  </si>
  <si>
    <t>Global Coal &amp; Mining Pvt. Ltd.</t>
  </si>
  <si>
    <t>Jindal Power Limited</t>
  </si>
  <si>
    <t>Kartikay Coal Washeries Pvt. Ltd.</t>
  </si>
  <si>
    <t>Maruti Clean Coal</t>
  </si>
  <si>
    <t xml:space="preserve">Spectrum Coal &amp; Power Ltd. </t>
  </si>
  <si>
    <t>Table 8.4: Performance of Non Coking Coal Washeries in India for Last Three Financial Years</t>
  </si>
  <si>
    <t>Washed Coal
Production</t>
  </si>
  <si>
    <t>31.03.2021 (Utilities+Non-Utilities)</t>
  </si>
  <si>
    <t>TABLE  8.8:  CONSUMPTION OF COAL AND FUEL IN CEMENT SECTOR FROM 2002-03 TO 2020-21</t>
  </si>
  <si>
    <t>Year of
Commissioning</t>
  </si>
  <si>
    <t>Table 8.2:  Coking Coal Washery Performance  in Last Three Years</t>
  </si>
  <si>
    <t>Aryan Coal Benefication (India) Ltd.</t>
  </si>
  <si>
    <t>Global Coal &amp; Mining Pvt. Ltd</t>
  </si>
  <si>
    <t>Jindal Power Ltd.</t>
  </si>
  <si>
    <t xml:space="preserve">Maruti Clean Coal </t>
  </si>
  <si>
    <t>Chakabura</t>
  </si>
  <si>
    <t>Dipka</t>
  </si>
  <si>
    <t>Pander Pauni</t>
  </si>
  <si>
    <t>Gevra</t>
  </si>
  <si>
    <t>Ratija</t>
  </si>
  <si>
    <t>Maruti</t>
  </si>
  <si>
    <t>IB Valley</t>
  </si>
  <si>
    <t>Location/ Coalfield</t>
  </si>
  <si>
    <t>Chhattisgarh</t>
  </si>
  <si>
    <t>(Qty. in MT)</t>
  </si>
  <si>
    <t>(Qty.  in MT)</t>
  </si>
  <si>
    <t>Patherdih Old</t>
  </si>
  <si>
    <t>Dahibari</t>
  </si>
  <si>
    <t>Patherdih NLW</t>
  </si>
  <si>
    <t>TSL washery</t>
  </si>
  <si>
    <t>Sijua Road, Bhowra</t>
  </si>
  <si>
    <t>Pr. Ckg. &amp; Md. Ckg</t>
  </si>
  <si>
    <t>Table 8.1:  Coking Coal Washeries in India During 2021-22</t>
  </si>
  <si>
    <t>W. Bokaro-II</t>
  </si>
  <si>
    <t>W. Bokaro-III</t>
  </si>
  <si>
    <t>1.2</t>
  </si>
  <si>
    <t>2021-22</t>
  </si>
  <si>
    <t>All Coal India Ltd. (Pubic)</t>
  </si>
  <si>
    <t>ALPS Mining Services</t>
  </si>
  <si>
    <t>ALPS</t>
  </si>
  <si>
    <t>Chhualiberna</t>
  </si>
  <si>
    <t>Kartikay</t>
  </si>
  <si>
    <t>Aryan &amp; ispat pvt. Ltd.</t>
  </si>
  <si>
    <t>Sambalpur</t>
  </si>
  <si>
    <t>CESC Ltd.</t>
  </si>
  <si>
    <t>Sarshatalli</t>
  </si>
  <si>
    <t>W.Bengal</t>
  </si>
  <si>
    <t>Ranigunj</t>
  </si>
  <si>
    <t>CPCBL</t>
  </si>
  <si>
    <t>Chattisgarh Power &amp; Coal Benefication Ltd.</t>
  </si>
  <si>
    <t>Bilaspur</t>
  </si>
  <si>
    <t>Hind Energy &amp; Coal Benefication (India)</t>
  </si>
  <si>
    <t>Baloda</t>
  </si>
  <si>
    <t>Birghani</t>
  </si>
  <si>
    <t>Gatora</t>
  </si>
  <si>
    <t>Hindadih</t>
  </si>
  <si>
    <t>Janjgir</t>
  </si>
  <si>
    <t>Clean Coal Enterprises Pvt. Ltd.,Baloda</t>
  </si>
  <si>
    <t>Clean Coal Enterprises Pvt. Ltd.,Gatora</t>
  </si>
  <si>
    <t>Hind Multi Services Private Limited,Gatora</t>
  </si>
  <si>
    <t>Hind Maha Minerals LLP</t>
  </si>
  <si>
    <t>Pimpalgaon</t>
  </si>
  <si>
    <t>Yavatmal</t>
  </si>
  <si>
    <t>Ghugus</t>
  </si>
  <si>
    <t>Chandrapur</t>
  </si>
  <si>
    <t>Gondegaon</t>
  </si>
  <si>
    <t>Nagpur</t>
  </si>
  <si>
    <t>KJSL</t>
  </si>
  <si>
    <t>Sambhavi and Coal Benefication Pvt. Ltd.,Gatora</t>
  </si>
  <si>
    <t>Bhatia Energy Ranjan Coal washery,Kharsia</t>
  </si>
  <si>
    <t>Dehjan</t>
  </si>
  <si>
    <t>Nonbirra</t>
  </si>
  <si>
    <t>Mahavir Coal Washeries Pvt. Ltd.</t>
  </si>
  <si>
    <t>Baloda (Unit I)</t>
  </si>
  <si>
    <t>Bhelai</t>
  </si>
  <si>
    <t>Baloda. (Unit II)</t>
  </si>
  <si>
    <t xml:space="preserve">Sakri Belmundi </t>
  </si>
  <si>
    <t>Belmundi</t>
  </si>
  <si>
    <t>Monnet daniels coal washery Ltd.</t>
  </si>
  <si>
    <t>Monnet</t>
  </si>
  <si>
    <t>Dakra</t>
  </si>
  <si>
    <t>Paras Power &amp; 
Coal beneficiation</t>
  </si>
  <si>
    <t>Paras Power &amp; Coal Benefication Ltd.,Ghutku</t>
  </si>
  <si>
    <t>Usiapur</t>
  </si>
  <si>
    <t>Phil Coal</t>
  </si>
  <si>
    <t xml:space="preserve">Phil Coal Benefication Pvt. Ltd, Ghutku </t>
  </si>
  <si>
    <t>Ghutku</t>
  </si>
  <si>
    <t>Rukhmai Infrastructure Pvt. Ltd.</t>
  </si>
  <si>
    <t>Indo Unique Flame Ltd</t>
  </si>
  <si>
    <t>Punwat</t>
  </si>
  <si>
    <t>Nimbala</t>
  </si>
  <si>
    <t>Maha Mineral Mining &amp; Benificiation Pvt Ltd</t>
  </si>
  <si>
    <t>Majri</t>
  </si>
  <si>
    <t>Sarda Energy and Minerals Ltd.</t>
  </si>
  <si>
    <t>SEML-Gare Palma IV/1,Karwahi</t>
  </si>
  <si>
    <t>Utkal energy resources ltd.</t>
  </si>
  <si>
    <t>Utkal</t>
  </si>
  <si>
    <t>Kankili</t>
  </si>
  <si>
    <t>S. No.</t>
  </si>
  <si>
    <t>Year of Commissioning</t>
  </si>
  <si>
    <t>Location/
Coal field</t>
  </si>
  <si>
    <t>()</t>
  </si>
  <si>
    <t>Aryan Coal Benefication Pvt. Ltd.</t>
  </si>
  <si>
    <t>1.6</t>
  </si>
  <si>
    <t>Table 8.3: Non Coking Coal Washery in India During 2021-22</t>
  </si>
  <si>
    <t>SCCL</t>
  </si>
  <si>
    <t>Cont.</t>
  </si>
  <si>
    <t>Rajrappa</t>
  </si>
  <si>
    <t xml:space="preserve"> (Qty. in MT)</t>
  </si>
  <si>
    <t>Washed Coal Production</t>
  </si>
  <si>
    <t xml:space="preserve"> Normative Yield (%)  </t>
  </si>
  <si>
    <t>2022-23</t>
  </si>
  <si>
    <t>Sl.No.</t>
  </si>
  <si>
    <t xml:space="preserve">ACB (India)Ltd ,Chakabura washery                          </t>
  </si>
  <si>
    <t>ACB (India)Ltd, Dipka washery</t>
  </si>
  <si>
    <t xml:space="preserve">ACB (India)Ltd.,Gevra washery </t>
  </si>
  <si>
    <t>ACB (India) Ltd,Ratija washery
(formerly Spectrum Coal &amp; Power Ltd.)</t>
  </si>
  <si>
    <t>ACB(India) Ltd,Renki  washery 
( formerly S.V.Power Pvt Ltd.)</t>
  </si>
  <si>
    <t>Hind Energy &amp; Coal Benefication (India) Ltd,Baloda</t>
  </si>
  <si>
    <t>Hind Energy &amp; Coal Benefication (India)  Ltd.,Gatora</t>
  </si>
  <si>
    <t>Jindal</t>
  </si>
  <si>
    <t>Pvt</t>
  </si>
  <si>
    <t>Jindal Power Ltd, (Coal washery  No.-2)</t>
  </si>
  <si>
    <t>Jindal Power Ltd, (Coal washery  No.-3)</t>
  </si>
  <si>
    <t>K L Energy &amp; Coal Beneficiation Pvt. Ltd.</t>
  </si>
  <si>
    <t>Mahavir Coal Washeries Pvt. Ltd., Baloda (Unit I)</t>
  </si>
  <si>
    <t>Mahavir Coal Washeries Pvt. Ltd,Baloda. (Unit II)</t>
  </si>
  <si>
    <t xml:space="preserve">Mahavir Coal Washeries Pvt. Ltd.,Sakri Belmundi </t>
  </si>
  <si>
    <t>Paras Power &amp; Coal beneficiation</t>
  </si>
  <si>
    <t>Phil Coal Benefication Pvt. Ltd, Ghutku washery</t>
  </si>
  <si>
    <t>Phil Coal Benefication Pvt. Ltd, Tenda Washery</t>
  </si>
  <si>
    <t xml:space="preserve">Parsa East and Kanta Basan Coal washery </t>
  </si>
  <si>
    <t>ACB(India) Ltd,Pandharpouni washery</t>
  </si>
  <si>
    <t>Kartikay Coal washery Pvt. Ltd,Wani washery</t>
  </si>
  <si>
    <t>Hind Maha Mineral LLP</t>
  </si>
  <si>
    <t>Rukhmai infrastructure pvt. Ltd.</t>
  </si>
  <si>
    <t>Odisha</t>
  </si>
  <si>
    <t>ACB (india) Ltd,Talcher Unit.</t>
  </si>
  <si>
    <t>Aryan Ispat and Power  Pvt Ltd.</t>
  </si>
  <si>
    <t>Global Coal &amp; Mining Pvt. Ltd.,Talcher Unit</t>
  </si>
  <si>
    <t>GCMPL</t>
  </si>
  <si>
    <t>Global Coal &amp; Mining Pvt. Ltd.,Jharsuguda Unit, IB Valley</t>
  </si>
  <si>
    <t>Utkal Energy Ltd.</t>
  </si>
  <si>
    <t>Telangana</t>
  </si>
  <si>
    <t>Uttar Pradesh</t>
  </si>
  <si>
    <t>Sarshatali Coal  Washery</t>
  </si>
  <si>
    <t>Table 9.1 : Coking Coal Washery Performance in last Three Years</t>
  </si>
  <si>
    <t>List of washeriries_Status as on 20.08.2024</t>
  </si>
  <si>
    <t>S. No</t>
  </si>
  <si>
    <t>Owner</t>
  </si>
  <si>
    <t>Address</t>
  </si>
  <si>
    <t>state</t>
  </si>
  <si>
    <t>CIL/
Other PSU
/PVT</t>
  </si>
  <si>
    <t>Working
(Yes/NO)</t>
  </si>
  <si>
    <t>Installed Capacity
(MTPA)</t>
  </si>
  <si>
    <t>Chakabura,PO-Janwahi,Dist-Korba,Chattisgarh</t>
  </si>
  <si>
    <t>CG</t>
  </si>
  <si>
    <t>Yes</t>
  </si>
  <si>
    <t>Dipka,PO-Gevra,Dist-Gevra,Chattisgarh</t>
  </si>
  <si>
    <t>Gevra,PO-Gevra,Dist-Gevra,Chattisgarh</t>
  </si>
  <si>
    <t>Maruti Clean Coal and Power Ltd.(MPPCL) ,Ratija washery</t>
  </si>
  <si>
    <t>Vill-Ratija,Po-Nonbira,Tehsil-Pali,Dist-Korba,Chattisgarh</t>
  </si>
  <si>
    <t>No</t>
  </si>
  <si>
    <t>Ratija,PO-Katghora,Dist-Korba,Chattisgarh</t>
  </si>
  <si>
    <t>Vill-Renki, Tehsil- Pali, dist.-Korba,Chattisgarh</t>
  </si>
  <si>
    <t>Aryan Coal Benefication India) Ltd.</t>
  </si>
  <si>
    <t>ACB (India) Ltd, Binjhari washery</t>
  </si>
  <si>
    <t>Po-Gevra,Dist.-Korba,Chattisgarh</t>
  </si>
  <si>
    <t>Vill-Bhelai,PO-Baloda,Dist-Janjgir,Champa,Chattisgarh</t>
  </si>
  <si>
    <t>Mahavir Coal Washeries Pvt. Ltd,Kanhaiband,Jahagir</t>
  </si>
  <si>
    <t xml:space="preserve"> Kanhaiband,Distt. : Janjgir-Champa,Chattisgarh</t>
  </si>
  <si>
    <t>Belmundi ,Tehsil-Takhtpur,Dist-Bilaspur,Chattisgarh</t>
  </si>
  <si>
    <t xml:space="preserve">Hind Energy &amp; Coal Benefication </t>
  </si>
  <si>
    <t>Vill- Birghani,Tehsil-Baloda,Dist-Janjgir,Champa,Chattisgarh</t>
  </si>
  <si>
    <t>Vill-Gatora,Tehsil-Masturi,Dist-Bilaspur,Chattisgarh</t>
  </si>
  <si>
    <t>Hind Multi Services Private Limited,Birghani, Janjgir</t>
  </si>
  <si>
    <t>Tehsill-Baloda,Dist-Janjgir Champa,Chattisgarh</t>
  </si>
  <si>
    <t>Clean Coal Enterprises Pvt. Ltd.,Gatora (Unit-1,2 &amp;3)</t>
  </si>
  <si>
    <t>Hind Multi Services Private Limited,Hindadih, Bilaspur</t>
  </si>
  <si>
    <t>Hindadih,Dist- Bilaspur,Chattisgarh</t>
  </si>
  <si>
    <t>Sambhavi Coal Benefication Pvt. Ltd.,Gatora</t>
  </si>
  <si>
    <t>Gatoura,Ratnapur,Bilaspur,Chattisgarh</t>
  </si>
  <si>
    <t>Bhatia Energy &amp;Minerals Pvt Ltd Coal washery,Kharsia, Raigarh</t>
  </si>
  <si>
    <t>Vill-Dehjan,Kharsia,Dist-Raigarh,Chattisgarh</t>
  </si>
  <si>
    <t>KJSL Coal &amp; Power Pvt. Ltd. Vill-Dhatura, Pali,Korba, C.G.</t>
  </si>
  <si>
    <t>Dhatura,Dipka-Seepat Road,Dist.-Korba,Chattisgarh</t>
  </si>
  <si>
    <t>Sirgitti Industrial Area, Bilaspur,Chattisgarh</t>
  </si>
  <si>
    <t>Vill-Ghutku, Dist-Bilaspur,Chattisgarh</t>
  </si>
  <si>
    <t>Vill.-Tenda,Nawapad,Dist.-Raigarh,Chattisgarh</t>
  </si>
  <si>
    <t>Uslapur,Chattisgarh</t>
  </si>
  <si>
    <t>Jindal Power Ltd, Coal washery  Unit-1)</t>
  </si>
  <si>
    <t>At &amp; PO-Libra,Tamnar,Raigarh,Chattisgarh</t>
  </si>
  <si>
    <t>Vill.-Dongamouha, PO-Dhorabhata,Tamnar,Dist.-Raigarh,Chattisgarh</t>
  </si>
  <si>
    <t>Adani-RRVNUL JV</t>
  </si>
  <si>
    <t>Parsa Kanta Collieries,Vill-Parsa,Dist-Surguja,Chattisgarh</t>
  </si>
  <si>
    <t>Other PSU</t>
  </si>
  <si>
    <t>Dholnara,Tamnar,Raigarh,Chattisgarh</t>
  </si>
  <si>
    <t>Radiant Coal</t>
  </si>
  <si>
    <t>Radiant coal beneficiation Pvt Ltd, Baloda, 
Janjgir-Champa, C.G.</t>
  </si>
  <si>
    <t>Baloda, Janjgir-Champa, Chattisgarh</t>
  </si>
  <si>
    <t>Aryan Energy Pvt. Ltd., Talcher</t>
  </si>
  <si>
    <t>25,Industrial Estate,South Balanda,Talcher, Odisha</t>
  </si>
  <si>
    <t>OD</t>
  </si>
  <si>
    <t>Near Balram OCP,Talcher,Angul, Odisha</t>
  </si>
  <si>
    <t>Vill-Bomaloi,Tehsil-Rengali,Dist-Sambalpur, Odisha</t>
  </si>
  <si>
    <t>ACB (india) Ltd, Hemgir</t>
  </si>
  <si>
    <t>At-Kanika,PO-Hemgir Road,Tehsil-Hemgir, Dist.-Sundergarh, Odisha</t>
  </si>
  <si>
    <t>Po: South Balanda,Talcher Dist: Angul,Odisha-759116</t>
  </si>
  <si>
    <t>Vill: Belpahar,PO: ObudaDist: Jharsuguda,Odisha-768217</t>
  </si>
  <si>
    <t>ALPS Mining Services
(Formerly Bhatia Coal Washery)</t>
  </si>
  <si>
    <t>At:Chhualiberna,PO:BelpaharDist: Jharsuguda,Odisha-768217</t>
  </si>
  <si>
    <t>Vill: Kankili Teh:TalcherDist:Angul,Odisha-759100</t>
  </si>
  <si>
    <t xml:space="preserve">Shyam Metalics and Energy Ltd </t>
  </si>
  <si>
    <t>Shyam Metalics and Energy Ltd ,Rengali</t>
  </si>
  <si>
    <t xml:space="preserve">Vill-Pandloi,PO-RengaliDist-Sambalpur, Odisha
</t>
  </si>
  <si>
    <t>Earth Minerals Company Ltd.</t>
  </si>
  <si>
    <t>Vill-Kirarama,PO-BandhbahalDist.-Jharsuguda, Odisha</t>
  </si>
  <si>
    <t>JSPL</t>
  </si>
  <si>
    <t>Jindal Steel &amp; Power Ltd ,Angul</t>
  </si>
  <si>
    <t>Simplipada,Angul, Odisha</t>
  </si>
  <si>
    <t>MCL</t>
  </si>
  <si>
    <t xml:space="preserve">Lakanpur IB Vallley Coal washery </t>
  </si>
  <si>
    <t>Lakhanpur , Po- Bandhbahal, Dist-Jharsuguda, Odisha</t>
  </si>
  <si>
    <t>CIL</t>
  </si>
  <si>
    <t>Vill:Pandharpouni,RajuraDist: Chandrapur,Maharashtra</t>
  </si>
  <si>
    <t>MH</t>
  </si>
  <si>
    <t>Vill:Kalmana road,WaniDist: Yavatmal,,Maharashtra-445304</t>
  </si>
  <si>
    <t>Maha Mineral Mining &amp; Beneficiation Pvt Ltd,Gondegaon washery</t>
  </si>
  <si>
    <t>Vill:Yesamba, Parsioni Dist:Nagpur,Maharashtra</t>
  </si>
  <si>
    <t>Maha Mineral Mining &amp; Beneficiation Pvt Ltd,Ghugus washery</t>
  </si>
  <si>
    <t>Vill:Usgaon,Dist: Chandrapur,Maharashtra</t>
  </si>
  <si>
    <t>Maha Mineral Mining &amp; Beneficiation Pvt Ltd,Pimpalgaon washery</t>
  </si>
  <si>
    <t>Vill:Bramhani,Pimpalgaon Dist:Yavatmal,Maharashtra</t>
  </si>
  <si>
    <t>Maha Mineral Mining &amp; Beneficiation Pvt Ltd, Sasti washery</t>
  </si>
  <si>
    <t>Village Gouri(Sasti)Tal.Rajura, Dist. Chandrapur,Maharashtra</t>
  </si>
  <si>
    <t>Maha Mineral Mining &amp; Beneficiation Pvt Ltd, wani washery</t>
  </si>
  <si>
    <t>Mouza – Kalamna Tal. Wani, Dist. Yavatmal,Maharashtra</t>
  </si>
  <si>
    <t>Maha Mineral Mining &amp; Beneficiation Pvt Ltd, Majri washery</t>
  </si>
  <si>
    <t>Deulwada(Majri)Tal Bhadrawati,Dist Chandrapur,Maharashtra</t>
  </si>
  <si>
    <t>Rukhmai Coal washery LLP,Nimbala washery
(Formerly M/s Bhatiya Coal washery Ltd.)</t>
  </si>
  <si>
    <t>Vill: Nimbala,Tal: Wani,Dist: Yavatmal,Maharashtra</t>
  </si>
  <si>
    <t>Rukhmai infrastructure pvt. Ltd.,Gondegaon</t>
  </si>
  <si>
    <t>Gondegaon,Nagpur,Maharashtra</t>
  </si>
  <si>
    <t>Rukhmai infrastructure pvt. Ltd., Pandharpouni
(Bhatiya Coal washeries Ltd)</t>
  </si>
  <si>
    <t xml:space="preserve"> Pandharpouni,Taluka Rajura Dist-Chandrapur,Maharashtra</t>
  </si>
  <si>
    <t>Nandan washery</t>
  </si>
  <si>
    <t>Damua,Dist.-Chindwada,Madhya Pradesh</t>
  </si>
  <si>
    <t>MP</t>
  </si>
  <si>
    <t>BCCL ,Bhojudih Washery</t>
  </si>
  <si>
    <t>PO:Santaldih,Dist: Purulia,West Bengal-723145</t>
  </si>
  <si>
    <t>JH</t>
  </si>
  <si>
    <t>BCCL ,Dugda washery</t>
  </si>
  <si>
    <t>Dugda, Dist-Bokaro, Jharkhand</t>
  </si>
  <si>
    <t>BCCL ,Moonidih Washery</t>
  </si>
  <si>
    <t>Moonidih, Dhanbad, Jharkhand</t>
  </si>
  <si>
    <t xml:space="preserve">BCCL ,Dahibari Washery </t>
  </si>
  <si>
    <t>At:Dahibari NLW washery PO:Chirkunda,Dhanbad,Jharkhand-828202</t>
  </si>
  <si>
    <t xml:space="preserve">BCCL ,Patherdih-New (NLW) Washery </t>
  </si>
  <si>
    <t>Patherdih,Dhanbad,Jharkhand</t>
  </si>
  <si>
    <t xml:space="preserve">BCCL ,Patherdih old-washery </t>
  </si>
  <si>
    <t>BCCL ,Madhuban (old) Washery</t>
  </si>
  <si>
    <t>Block-II arae,PO-Nudkhurkee,,Dhanbad,Jharkhand</t>
  </si>
  <si>
    <t>BCCL ,Sudamdih  Washery</t>
  </si>
  <si>
    <t>Sudamdih,Dhanbad,Jharkhand</t>
  </si>
  <si>
    <t>BCCL ,Madhuband  5MTPA Washery</t>
  </si>
  <si>
    <t>BCCL ,Mohuda Washery</t>
  </si>
  <si>
    <t>Mohuda,Baghmara,Dhanbad,Jharkhand</t>
  </si>
  <si>
    <t>Vill: Madanpur,PO:Kapista,Dist:Paschim Bardhaman,West Bengal</t>
  </si>
  <si>
    <t>WB</t>
  </si>
  <si>
    <t>TATA  STEEL</t>
  </si>
  <si>
    <t>TSL,Jamadoba</t>
  </si>
  <si>
    <t>Jamadoba,Dhanbad,Jharkhand</t>
  </si>
  <si>
    <t>TSL,Bhelatand</t>
  </si>
  <si>
    <t>Bhelatand, Dhanbad,Jharkhand</t>
  </si>
  <si>
    <t>SAIL/IISCO</t>
  </si>
  <si>
    <t>CPP, Chasnalla</t>
  </si>
  <si>
    <t>Chasnalla,Dhanbad, Jharkhand</t>
  </si>
  <si>
    <t>CCL,Kathara Washery</t>
  </si>
  <si>
    <t>Kathara Area,Dist.-Bokaro, Jharkhand</t>
  </si>
  <si>
    <t>CCL,Sawang Washery</t>
  </si>
  <si>
    <t>PO-Sawang Colliery,Dist.-Bokaro,Jharkhand</t>
  </si>
  <si>
    <t>CCL,Kedla Washery</t>
  </si>
  <si>
    <t>PO-Kedla,Dist.-Ramgarh,Jharkhand</t>
  </si>
  <si>
    <t>CCL,Piparwar Washery</t>
  </si>
  <si>
    <t>PO-Bachra, Dist.-Chatra,Jharkhand</t>
  </si>
  <si>
    <t>CCL, Rajrappa washery</t>
  </si>
  <si>
    <t>Rajrappa, Ramgarh,Jharkhand</t>
  </si>
  <si>
    <t>NCL,Bina Deshaling Plant</t>
  </si>
  <si>
    <t xml:space="preserve">Bina Project, Sonebhadra,Uttar Pradesh </t>
  </si>
  <si>
    <t>UP</t>
  </si>
  <si>
    <t>TSL,West Bokaro- 2</t>
  </si>
  <si>
    <t>Tata Steel Ltd,PO:Ghatotand,Dist: ramgarh,Jharkhand-825314</t>
  </si>
  <si>
    <t>TSL, West Bokaro 3</t>
  </si>
  <si>
    <t>Tata Steel Ltd,PO:Ghatotand,Dist: Ramgarh,Jharkhand-825314</t>
  </si>
  <si>
    <t xml:space="preserve">Monnet </t>
  </si>
  <si>
    <t>MDCWL, Dakra, Ranchi</t>
  </si>
  <si>
    <t>N.K.Area,PO-Dakra, Ranchi, Jharkhand</t>
  </si>
  <si>
    <t>Manuguru Washery,SCCL
(Through Global Coal &amp; Mining Pvt. Ltd. Manuguru)</t>
  </si>
  <si>
    <t>At: Manuguru,  Dist-Bhadradri-Kothagudem,
Telangana</t>
  </si>
  <si>
    <t>TG</t>
  </si>
  <si>
    <t>Madhya Pradesh</t>
  </si>
  <si>
    <t>2023-24</t>
  </si>
  <si>
    <t>2024-25</t>
  </si>
  <si>
    <t>Coking/
Non-Coking</t>
  </si>
  <si>
    <t>ACBIL</t>
  </si>
  <si>
    <t>Non-Coking</t>
  </si>
  <si>
    <t>Radiant coal benefication Pvt Ltd,Baloda, Unit-1</t>
  </si>
  <si>
    <t>Radiant coal benefication Pvt Ltd,Baloda, Unit-2</t>
  </si>
  <si>
    <t>RRVUNL</t>
  </si>
  <si>
    <t>Parsa East and Kanta Basan Coal washery of M/s RRVUNL</t>
  </si>
  <si>
    <t>Parsa Opencast Coal Mine(PCB)</t>
  </si>
  <si>
    <t>Vill.-Salhi, Tehsil- Udaipur, Dist.-Surguja, C.G.</t>
  </si>
  <si>
    <t xml:space="preserve">ALPS Mining Services
</t>
  </si>
  <si>
    <t>Vill: Kankili, Tehsil:Talcher,Dist:Angul,Odisha-759100</t>
  </si>
  <si>
    <t>Earth Minerals Company Ltd, Badhbahal</t>
  </si>
  <si>
    <t>Vill-Kirarama,PO-Bandhbahal,Dist.-Jharsuguda, Odisha</t>
  </si>
  <si>
    <t xml:space="preserve"> IB Vallley Coal washery , Lakhanpur Area</t>
  </si>
  <si>
    <t>OCL</t>
  </si>
  <si>
    <t>OCL Iron and Steel Limited</t>
  </si>
  <si>
    <t>At-Lamloi, PO-Garvana,PS -Rajgangpur, Dist.-Sundargarh</t>
  </si>
  <si>
    <t xml:space="preserve">Rukhmai Coal washery LLP,Nimbala washery
</t>
  </si>
  <si>
    <t>Rukhmai infrastructure pvt. Ltd., Pandharpouni
(Lessor-Bhatia Coal washeries Ltd)</t>
  </si>
  <si>
    <t xml:space="preserve"> Pandharpouni,Taluka -Rajura, Dist-Chandrapur,Maharashtra</t>
  </si>
  <si>
    <t xml:space="preserve">BCCL ,Patherdih-New (NLW) 5.0 MTPA Washery </t>
  </si>
  <si>
    <t>BCCL ,Madhuband   5MTPA Washery</t>
  </si>
  <si>
    <t>CCL, Kargali</t>
  </si>
  <si>
    <t>PO-Bermo, Dist.-Bokaro</t>
  </si>
  <si>
    <t>Table 9.2 : Coal Washeries in India during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</si>
</sst>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0.00_)"/>
    <numFmt numFmtId="166" formatCode="0_)"/>
    <numFmt numFmtId="167" formatCode="0.0"/>
    <numFmt numFmtId="168" formatCode="0.000"/>
    <numFmt numFmtId="169" formatCode="0.000_)"/>
    <numFmt numFmtId="170" formatCode="0.0%"/>
  </numFmts>
  <fonts count="43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sz val="8"/>
      <name val="Courier"/>
      <family val="3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vertAlign val="superscript"/>
      <sz val="10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rgb="FF0000FF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00FF"/>
      <name val="Arial Narrow"/>
      <family val="2"/>
    </font>
    <font>
      <b/>
      <sz val="9"/>
      <color theme="1"/>
      <name val="Arial Narrow"/>
      <family val="2"/>
    </font>
    <font>
      <b/>
      <sz val="9.5"/>
      <color theme="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ourier"/>
    </font>
    <font>
      <b/>
      <sz val="14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3">
    <xf numFmtId="164" fontId="0" fillId="0" borderId="0"/>
    <xf numFmtId="164" fontId="5" fillId="0" borderId="0"/>
    <xf numFmtId="0" fontId="13" fillId="0" borderId="0"/>
    <xf numFmtId="0" fontId="2" fillId="0" borderId="0"/>
    <xf numFmtId="0" fontId="4" fillId="0" borderId="0"/>
    <xf numFmtId="0" fontId="13" fillId="0" borderId="0"/>
    <xf numFmtId="0" fontId="5" fillId="0" borderId="0"/>
    <xf numFmtId="164" fontId="3" fillId="0" borderId="0"/>
    <xf numFmtId="164" fontId="3" fillId="0" borderId="0"/>
    <xf numFmtId="9" fontId="3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</cellStyleXfs>
  <cellXfs count="996">
    <xf numFmtId="164" fontId="0" fillId="0" borderId="0" xfId="0"/>
    <xf numFmtId="164" fontId="8" fillId="0" borderId="0" xfId="0" applyFont="1" applyAlignment="1">
      <alignment vertical="center"/>
    </xf>
    <xf numFmtId="164" fontId="14" fillId="2" borderId="1" xfId="0" applyFont="1" applyFill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right" vertical="center"/>
    </xf>
    <xf numFmtId="164" fontId="9" fillId="0" borderId="0" xfId="0" applyFont="1" applyAlignment="1">
      <alignment vertical="center"/>
    </xf>
    <xf numFmtId="164" fontId="8" fillId="0" borderId="0" xfId="0" applyFont="1"/>
    <xf numFmtId="165" fontId="7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164" fontId="8" fillId="0" borderId="2" xfId="0" applyFont="1" applyBorder="1"/>
    <xf numFmtId="2" fontId="8" fillId="0" borderId="0" xfId="0" applyNumberFormat="1" applyFont="1" applyAlignment="1">
      <alignment vertical="top"/>
    </xf>
    <xf numFmtId="2" fontId="8" fillId="0" borderId="0" xfId="0" applyNumberFormat="1" applyFont="1"/>
    <xf numFmtId="2" fontId="9" fillId="0" borderId="0" xfId="0" applyNumberFormat="1" applyFont="1"/>
    <xf numFmtId="2" fontId="8" fillId="0" borderId="0" xfId="0" applyNumberFormat="1" applyFont="1" applyAlignment="1">
      <alignment horizontal="center"/>
    </xf>
    <xf numFmtId="164" fontId="8" fillId="0" borderId="0" xfId="0" applyFont="1" applyAlignment="1">
      <alignment horizontal="right"/>
    </xf>
    <xf numFmtId="164" fontId="8" fillId="0" borderId="0" xfId="0" applyFont="1" applyAlignment="1">
      <alignment horizontal="center"/>
    </xf>
    <xf numFmtId="164" fontId="8" fillId="0" borderId="0" xfId="0" applyFont="1" applyAlignment="1">
      <alignment horizontal="center" vertical="center" wrapText="1"/>
    </xf>
    <xf numFmtId="2" fontId="9" fillId="0" borderId="3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4" fontId="8" fillId="0" borderId="0" xfId="0" applyFont="1" applyAlignment="1">
      <alignment horizontal="left"/>
    </xf>
    <xf numFmtId="164" fontId="15" fillId="0" borderId="0" xfId="0" applyFont="1"/>
    <xf numFmtId="164" fontId="16" fillId="0" borderId="0" xfId="0" applyFont="1" applyAlignment="1">
      <alignment vertical="center"/>
    </xf>
    <xf numFmtId="164" fontId="17" fillId="0" borderId="0" xfId="0" applyFont="1" applyAlignment="1">
      <alignment vertical="center"/>
    </xf>
    <xf numFmtId="164" fontId="17" fillId="0" borderId="0" xfId="0" applyFont="1"/>
    <xf numFmtId="9" fontId="17" fillId="0" borderId="2" xfId="0" applyNumberFormat="1" applyFont="1" applyBorder="1"/>
    <xf numFmtId="164" fontId="14" fillId="2" borderId="2" xfId="0" applyFont="1" applyFill="1" applyBorder="1" applyAlignment="1">
      <alignment horizontal="center" vertical="center"/>
    </xf>
    <xf numFmtId="164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4" fontId="17" fillId="3" borderId="2" xfId="0" applyFont="1" applyFill="1" applyBorder="1" applyAlignment="1">
      <alignment horizontal="center"/>
    </xf>
    <xf numFmtId="164" fontId="17" fillId="3" borderId="4" xfId="0" applyFont="1" applyFill="1" applyBorder="1" applyAlignment="1">
      <alignment horizontal="center"/>
    </xf>
    <xf numFmtId="164" fontId="17" fillId="3" borderId="1" xfId="0" applyFon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65" fontId="17" fillId="3" borderId="2" xfId="0" applyNumberFormat="1" applyFont="1" applyFill="1" applyBorder="1" applyAlignment="1">
      <alignment horizontal="center"/>
    </xf>
    <xf numFmtId="164" fontId="17" fillId="0" borderId="5" xfId="0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1" fontId="17" fillId="0" borderId="6" xfId="0" applyNumberFormat="1" applyFont="1" applyBorder="1" applyAlignment="1">
      <alignment horizontal="right" vertical="center"/>
    </xf>
    <xf numFmtId="164" fontId="15" fillId="0" borderId="0" xfId="0" applyFont="1" applyAlignment="1">
      <alignment vertical="center"/>
    </xf>
    <xf numFmtId="2" fontId="17" fillId="0" borderId="6" xfId="0" applyNumberFormat="1" applyFont="1" applyBorder="1" applyAlignment="1">
      <alignment vertical="center"/>
    </xf>
    <xf numFmtId="164" fontId="17" fillId="0" borderId="5" xfId="0" quotePrefix="1" applyFont="1" applyBorder="1" applyAlignment="1">
      <alignment horizontal="left" vertical="center"/>
    </xf>
    <xf numFmtId="1" fontId="17" fillId="0" borderId="6" xfId="0" quotePrefix="1" applyNumberFormat="1" applyFont="1" applyBorder="1" applyAlignment="1">
      <alignment horizontal="right" vertical="center"/>
    </xf>
    <xf numFmtId="164" fontId="17" fillId="0" borderId="5" xfId="0" applyFont="1" applyBorder="1" applyAlignment="1">
      <alignment horizontal="left" vertical="center"/>
    </xf>
    <xf numFmtId="164" fontId="17" fillId="0" borderId="0" xfId="0" applyFont="1" applyAlignment="1">
      <alignment horizontal="left" vertical="center"/>
    </xf>
    <xf numFmtId="164" fontId="17" fillId="0" borderId="6" xfId="0" applyFont="1" applyBorder="1" applyAlignment="1">
      <alignment vertical="center"/>
    </xf>
    <xf numFmtId="9" fontId="17" fillId="0" borderId="0" xfId="0" applyNumberFormat="1" applyFont="1" applyAlignment="1">
      <alignment vertical="center"/>
    </xf>
    <xf numFmtId="9" fontId="15" fillId="0" borderId="0" xfId="0" applyNumberFormat="1" applyFont="1"/>
    <xf numFmtId="0" fontId="1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4" fillId="2" borderId="1" xfId="4" applyFont="1" applyFill="1" applyBorder="1" applyAlignment="1">
      <alignment horizontal="right" vertical="center" wrapText="1"/>
    </xf>
    <xf numFmtId="0" fontId="14" fillId="2" borderId="1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1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7" xfId="4" applyFont="1" applyFill="1" applyBorder="1" applyAlignment="1">
      <alignment horizontal="right" vertical="center"/>
    </xf>
    <xf numFmtId="0" fontId="9" fillId="3" borderId="1" xfId="4" applyFont="1" applyFill="1" applyBorder="1" applyAlignment="1">
      <alignment horizontal="right" vertical="center"/>
    </xf>
    <xf numFmtId="0" fontId="8" fillId="3" borderId="8" xfId="4" applyFont="1" applyFill="1" applyBorder="1" applyAlignment="1">
      <alignment horizontal="right" vertical="center"/>
    </xf>
    <xf numFmtId="49" fontId="9" fillId="3" borderId="8" xfId="4" applyNumberFormat="1" applyFont="1" applyFill="1" applyBorder="1" applyAlignment="1">
      <alignment horizontal="right" vertical="center"/>
    </xf>
    <xf numFmtId="0" fontId="8" fillId="0" borderId="9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0" fontId="8" fillId="0" borderId="11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6" xfId="4" applyFont="1" applyBorder="1" applyAlignment="1">
      <alignment vertical="center"/>
    </xf>
    <xf numFmtId="10" fontId="8" fillId="0" borderId="0" xfId="4" applyNumberFormat="1" applyFont="1" applyAlignment="1">
      <alignment vertical="center"/>
    </xf>
    <xf numFmtId="0" fontId="8" fillId="0" borderId="5" xfId="4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3" xfId="4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14" xfId="4" applyFont="1" applyBorder="1" applyAlignment="1">
      <alignment vertical="center"/>
    </xf>
    <xf numFmtId="0" fontId="8" fillId="0" borderId="5" xfId="4" applyFont="1" applyBorder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6" xfId="4" applyFont="1" applyBorder="1" applyAlignment="1">
      <alignment horizontal="right" vertical="center"/>
    </xf>
    <xf numFmtId="0" fontId="8" fillId="0" borderId="11" xfId="4" applyFont="1" applyBorder="1" applyAlignment="1">
      <alignment horizontal="right" vertical="center"/>
    </xf>
    <xf numFmtId="0" fontId="8" fillId="0" borderId="10" xfId="4" applyFont="1" applyBorder="1" applyAlignment="1">
      <alignment horizontal="right" vertical="center"/>
    </xf>
    <xf numFmtId="0" fontId="8" fillId="0" borderId="14" xfId="4" applyFont="1" applyBorder="1" applyAlignment="1">
      <alignment horizontal="right" vertical="center"/>
    </xf>
    <xf numFmtId="0" fontId="8" fillId="0" borderId="6" xfId="4" applyFont="1" applyBorder="1" applyAlignment="1">
      <alignment vertical="center"/>
    </xf>
    <xf numFmtId="0" fontId="9" fillId="0" borderId="6" xfId="4" applyFont="1" applyBorder="1" applyAlignment="1">
      <alignment horizontal="right" vertical="center"/>
    </xf>
    <xf numFmtId="10" fontId="18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top" wrapText="1"/>
    </xf>
    <xf numFmtId="0" fontId="14" fillId="2" borderId="1" xfId="3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1" xfId="3" quotePrefix="1" applyFont="1" applyFill="1" applyBorder="1" applyAlignment="1">
      <alignment horizontal="center" vertical="center" wrapText="1"/>
    </xf>
    <xf numFmtId="49" fontId="8" fillId="3" borderId="0" xfId="3" applyNumberFormat="1" applyFont="1" applyFill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1" fontId="8" fillId="0" borderId="6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9" fillId="0" borderId="3" xfId="0" applyNumberFormat="1" applyFont="1" applyBorder="1" applyAlignment="1">
      <alignment horizontal="right" vertical="center"/>
    </xf>
    <xf numFmtId="1" fontId="8" fillId="0" borderId="5" xfId="0" applyNumberFormat="1" applyFont="1" applyBorder="1" applyAlignment="1">
      <alignment horizontal="right" vertical="center"/>
    </xf>
    <xf numFmtId="1" fontId="9" fillId="0" borderId="0" xfId="0" applyNumberFormat="1" applyFont="1" applyAlignment="1">
      <alignment vertical="center" wrapText="1"/>
    </xf>
    <xf numFmtId="16" fontId="8" fillId="0" borderId="10" xfId="0" applyNumberFormat="1" applyFont="1" applyBorder="1" applyAlignment="1">
      <alignment horizontal="left" vertical="center" wrapText="1"/>
    </xf>
    <xf numFmtId="1" fontId="8" fillId="0" borderId="14" xfId="3" applyNumberFormat="1" applyFont="1" applyBorder="1" applyAlignment="1">
      <alignment vertical="center" wrapText="1"/>
    </xf>
    <xf numFmtId="1" fontId="8" fillId="0" borderId="10" xfId="3" applyNumberFormat="1" applyFont="1" applyBorder="1" applyAlignment="1">
      <alignment vertical="center" wrapText="1"/>
    </xf>
    <xf numFmtId="1" fontId="9" fillId="0" borderId="9" xfId="0" applyNumberFormat="1" applyFont="1" applyBorder="1" applyAlignment="1">
      <alignment horizontal="right" vertical="center"/>
    </xf>
    <xf numFmtId="1" fontId="8" fillId="0" borderId="11" xfId="0" applyNumberFormat="1" applyFont="1" applyBorder="1" applyAlignment="1">
      <alignment horizontal="right" vertical="center"/>
    </xf>
    <xf numFmtId="1" fontId="9" fillId="0" borderId="10" xfId="0" applyNumberFormat="1" applyFont="1" applyBorder="1" applyAlignment="1">
      <alignment vertical="center" wrapText="1"/>
    </xf>
    <xf numFmtId="16" fontId="8" fillId="0" borderId="0" xfId="0" applyNumberFormat="1" applyFont="1" applyAlignment="1">
      <alignment horizontal="left" vertical="center" wrapText="1"/>
    </xf>
    <xf numFmtId="16" fontId="8" fillId="0" borderId="11" xfId="0" applyNumberFormat="1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/>
    </xf>
    <xf numFmtId="1" fontId="9" fillId="0" borderId="10" xfId="0" applyNumberFormat="1" applyFont="1" applyBorder="1" applyAlignment="1">
      <alignment horizontal="right" vertical="center"/>
    </xf>
    <xf numFmtId="16" fontId="8" fillId="0" borderId="5" xfId="0" applyNumberFormat="1" applyFont="1" applyBorder="1" applyAlignment="1">
      <alignment horizontal="left" vertical="center" wrapText="1"/>
    </xf>
    <xf numFmtId="16" fontId="8" fillId="0" borderId="13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right" vertical="center"/>
    </xf>
    <xf numFmtId="1" fontId="9" fillId="0" borderId="12" xfId="0" applyNumberFormat="1" applyFont="1" applyBorder="1" applyAlignment="1">
      <alignment horizontal="right" vertical="center"/>
    </xf>
    <xf numFmtId="1" fontId="8" fillId="0" borderId="13" xfId="0" applyNumberFormat="1" applyFont="1" applyBorder="1" applyAlignment="1">
      <alignment horizontal="right" vertical="center"/>
    </xf>
    <xf numFmtId="1" fontId="9" fillId="0" borderId="2" xfId="0" applyNumberFormat="1" applyFont="1" applyBorder="1" applyAlignment="1">
      <alignment vertical="center" wrapText="1"/>
    </xf>
    <xf numFmtId="1" fontId="8" fillId="0" borderId="0" xfId="3" applyNumberFormat="1" applyFont="1" applyAlignment="1">
      <alignment vertical="center" wrapText="1"/>
    </xf>
    <xf numFmtId="1" fontId="9" fillId="0" borderId="0" xfId="0" applyNumberFormat="1" applyFont="1" applyAlignment="1">
      <alignment horizontal="right" vertical="center"/>
    </xf>
    <xf numFmtId="16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/>
    </xf>
    <xf numFmtId="1" fontId="8" fillId="0" borderId="14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vertical="center"/>
    </xf>
    <xf numFmtId="1" fontId="9" fillId="0" borderId="1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right" vertical="center"/>
    </xf>
    <xf numFmtId="0" fontId="8" fillId="0" borderId="0" xfId="3" applyFont="1"/>
    <xf numFmtId="0" fontId="9" fillId="0" borderId="0" xfId="3" applyFont="1"/>
    <xf numFmtId="0" fontId="8" fillId="0" borderId="5" xfId="3" applyFont="1" applyBorder="1"/>
    <xf numFmtId="1" fontId="8" fillId="0" borderId="0" xfId="3" applyNumberFormat="1" applyFont="1"/>
    <xf numFmtId="1" fontId="9" fillId="0" borderId="0" xfId="3" applyNumberFormat="1" applyFont="1"/>
    <xf numFmtId="0" fontId="8" fillId="0" borderId="7" xfId="5" applyFont="1" applyBorder="1" applyAlignment="1">
      <alignment horizontal="left" vertical="center" wrapText="1"/>
    </xf>
    <xf numFmtId="168" fontId="8" fillId="0" borderId="1" xfId="5" applyNumberFormat="1" applyFont="1" applyBorder="1" applyAlignment="1">
      <alignment vertical="center" wrapText="1"/>
    </xf>
    <xf numFmtId="0" fontId="9" fillId="0" borderId="7" xfId="5" applyFont="1" applyBorder="1" applyAlignment="1">
      <alignment horizontal="left" vertical="center" wrapText="1"/>
    </xf>
    <xf numFmtId="168" fontId="9" fillId="0" borderId="1" xfId="5" applyNumberFormat="1" applyFont="1" applyBorder="1" applyAlignment="1">
      <alignment vertical="center" wrapText="1"/>
    </xf>
    <xf numFmtId="168" fontId="8" fillId="0" borderId="0" xfId="5" applyNumberFormat="1" applyFont="1" applyAlignment="1">
      <alignment vertical="center" wrapText="1"/>
    </xf>
    <xf numFmtId="1" fontId="8" fillId="0" borderId="7" xfId="5" applyNumberFormat="1" applyFont="1" applyBorder="1" applyAlignment="1">
      <alignment vertical="center"/>
    </xf>
    <xf numFmtId="1" fontId="8" fillId="0" borderId="1" xfId="5" applyNumberFormat="1" applyFont="1" applyBorder="1" applyAlignment="1">
      <alignment vertical="center"/>
    </xf>
    <xf numFmtId="0" fontId="9" fillId="0" borderId="7" xfId="5" applyFont="1" applyBorder="1" applyAlignment="1">
      <alignment vertical="center" wrapText="1"/>
    </xf>
    <xf numFmtId="0" fontId="8" fillId="0" borderId="0" xfId="5" applyFont="1" applyAlignment="1">
      <alignment vertical="center"/>
    </xf>
    <xf numFmtId="1" fontId="8" fillId="0" borderId="0" xfId="5" applyNumberFormat="1" applyFont="1" applyAlignment="1">
      <alignment vertical="center"/>
    </xf>
    <xf numFmtId="1" fontId="9" fillId="0" borderId="0" xfId="5" applyNumberFormat="1" applyFont="1" applyAlignment="1">
      <alignment vertical="center"/>
    </xf>
    <xf numFmtId="0" fontId="9" fillId="4" borderId="16" xfId="5" applyFont="1" applyFill="1" applyBorder="1" applyAlignment="1">
      <alignment vertical="center" wrapText="1"/>
    </xf>
    <xf numFmtId="168" fontId="9" fillId="4" borderId="17" xfId="5" applyNumberFormat="1" applyFont="1" applyFill="1" applyBorder="1" applyAlignment="1">
      <alignment vertical="center" wrapText="1"/>
    </xf>
    <xf numFmtId="164" fontId="8" fillId="0" borderId="3" xfId="0" applyFont="1" applyBorder="1" applyAlignment="1">
      <alignment horizontal="left" vertical="center" wrapText="1"/>
    </xf>
    <xf numFmtId="168" fontId="8" fillId="0" borderId="0" xfId="0" applyNumberFormat="1" applyFont="1" applyAlignment="1">
      <alignment horizontal="right" vertical="center" wrapText="1"/>
    </xf>
    <xf numFmtId="164" fontId="9" fillId="0" borderId="3" xfId="0" applyFont="1" applyBorder="1" applyAlignment="1">
      <alignment horizontal="left" vertical="center" wrapText="1"/>
    </xf>
    <xf numFmtId="168" fontId="9" fillId="0" borderId="0" xfId="0" applyNumberFormat="1" applyFont="1" applyAlignment="1">
      <alignment horizontal="right" vertical="center" wrapText="1"/>
    </xf>
    <xf numFmtId="168" fontId="9" fillId="0" borderId="6" xfId="0" applyNumberFormat="1" applyFont="1" applyBorder="1" applyAlignment="1">
      <alignment horizontal="right" vertical="center" wrapText="1"/>
    </xf>
    <xf numFmtId="1" fontId="8" fillId="0" borderId="3" xfId="0" applyNumberFormat="1" applyFont="1" applyBorder="1" applyAlignment="1">
      <alignment vertical="center"/>
    </xf>
    <xf numFmtId="164" fontId="9" fillId="0" borderId="3" xfId="0" applyFont="1" applyBorder="1" applyAlignment="1">
      <alignment vertical="center" wrapText="1"/>
    </xf>
    <xf numFmtId="164" fontId="9" fillId="0" borderId="18" xfId="0" applyFont="1" applyBorder="1" applyAlignment="1">
      <alignment vertical="center" wrapText="1"/>
    </xf>
    <xf numFmtId="168" fontId="9" fillId="0" borderId="18" xfId="0" applyNumberFormat="1" applyFont="1" applyBorder="1" applyAlignment="1">
      <alignment horizontal="right" vertical="center" wrapText="1"/>
    </xf>
    <xf numFmtId="168" fontId="9" fillId="0" borderId="19" xfId="0" applyNumberFormat="1" applyFont="1" applyBorder="1" applyAlignment="1">
      <alignment horizontal="right" vertical="center" wrapText="1"/>
    </xf>
    <xf numFmtId="164" fontId="8" fillId="0" borderId="0" xfId="0" applyFont="1" applyAlignment="1">
      <alignment horizontal="left" vertical="center"/>
    </xf>
    <xf numFmtId="164" fontId="9" fillId="0" borderId="0" xfId="0" applyFont="1" applyAlignment="1">
      <alignment vertical="center" wrapText="1"/>
    </xf>
    <xf numFmtId="168" fontId="9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horizontal="left" vertical="center"/>
    </xf>
    <xf numFmtId="168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4" fontId="18" fillId="0" borderId="0" xfId="0" applyFont="1" applyAlignment="1">
      <alignment vertical="center"/>
    </xf>
    <xf numFmtId="164" fontId="18" fillId="0" borderId="12" xfId="0" applyFont="1" applyBorder="1" applyAlignment="1">
      <alignment vertical="center"/>
    </xf>
    <xf numFmtId="164" fontId="18" fillId="0" borderId="13" xfId="0" applyFont="1" applyBorder="1" applyAlignment="1">
      <alignment vertical="center"/>
    </xf>
    <xf numFmtId="164" fontId="18" fillId="0" borderId="0" xfId="0" applyFont="1" applyAlignment="1">
      <alignment horizontal="right"/>
    </xf>
    <xf numFmtId="0" fontId="9" fillId="5" borderId="7" xfId="5" applyFont="1" applyFill="1" applyBorder="1" applyAlignment="1">
      <alignment vertical="center" wrapText="1"/>
    </xf>
    <xf numFmtId="168" fontId="9" fillId="5" borderId="1" xfId="5" applyNumberFormat="1" applyFont="1" applyFill="1" applyBorder="1" applyAlignment="1">
      <alignment vertical="center" wrapText="1"/>
    </xf>
    <xf numFmtId="0" fontId="8" fillId="0" borderId="13" xfId="5" applyFont="1" applyBorder="1" applyAlignment="1">
      <alignment horizontal="left" vertical="center" wrapText="1"/>
    </xf>
    <xf numFmtId="168" fontId="8" fillId="0" borderId="12" xfId="5" applyNumberFormat="1" applyFont="1" applyBorder="1" applyAlignment="1">
      <alignment vertical="center" wrapText="1"/>
    </xf>
    <xf numFmtId="2" fontId="9" fillId="5" borderId="20" xfId="5" applyNumberFormat="1" applyFont="1" applyFill="1" applyBorder="1" applyAlignment="1">
      <alignment vertical="center"/>
    </xf>
    <xf numFmtId="2" fontId="8" fillId="0" borderId="21" xfId="5" applyNumberFormat="1" applyFont="1" applyBorder="1" applyAlignment="1">
      <alignment vertical="center"/>
    </xf>
    <xf numFmtId="2" fontId="9" fillId="0" borderId="20" xfId="5" applyNumberFormat="1" applyFont="1" applyBorder="1" applyAlignment="1">
      <alignment vertical="center"/>
    </xf>
    <xf numFmtId="2" fontId="8" fillId="0" borderId="20" xfId="5" applyNumberFormat="1" applyFont="1" applyBorder="1" applyAlignment="1">
      <alignment vertical="center"/>
    </xf>
    <xf numFmtId="2" fontId="9" fillId="0" borderId="20" xfId="5" applyNumberFormat="1" applyFont="1" applyBorder="1" applyAlignment="1">
      <alignment vertical="center" wrapText="1"/>
    </xf>
    <xf numFmtId="2" fontId="8" fillId="0" borderId="20" xfId="5" applyNumberFormat="1" applyFont="1" applyBorder="1" applyAlignment="1">
      <alignment vertical="center" wrapText="1"/>
    </xf>
    <xf numFmtId="2" fontId="9" fillId="4" borderId="22" xfId="5" applyNumberFormat="1" applyFont="1" applyFill="1" applyBorder="1" applyAlignment="1">
      <alignment vertical="center" wrapText="1"/>
    </xf>
    <xf numFmtId="2" fontId="8" fillId="0" borderId="23" xfId="0" applyNumberFormat="1" applyFont="1" applyBorder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9" fillId="0" borderId="23" xfId="0" applyNumberFormat="1" applyFont="1" applyBorder="1" applyAlignment="1">
      <alignment horizontal="right" vertical="center"/>
    </xf>
    <xf numFmtId="2" fontId="9" fillId="0" borderId="24" xfId="0" applyNumberFormat="1" applyFont="1" applyBorder="1" applyAlignment="1">
      <alignment horizontal="right" vertical="center"/>
    </xf>
    <xf numFmtId="164" fontId="8" fillId="0" borderId="25" xfId="0" applyFont="1" applyBorder="1" applyAlignment="1">
      <alignment horizontal="left" vertical="center"/>
    </xf>
    <xf numFmtId="167" fontId="9" fillId="0" borderId="23" xfId="0" applyNumberFormat="1" applyFont="1" applyBorder="1" applyAlignment="1">
      <alignment horizontal="right" vertical="center"/>
    </xf>
    <xf numFmtId="167" fontId="8" fillId="0" borderId="23" xfId="0" applyNumberFormat="1" applyFont="1" applyBorder="1" applyAlignment="1">
      <alignment horizontal="left" vertical="center"/>
    </xf>
    <xf numFmtId="164" fontId="8" fillId="0" borderId="26" xfId="0" applyFont="1" applyBorder="1"/>
    <xf numFmtId="164" fontId="8" fillId="0" borderId="27" xfId="0" applyFont="1" applyBorder="1"/>
    <xf numFmtId="168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" fontId="18" fillId="3" borderId="5" xfId="0" applyNumberFormat="1" applyFont="1" applyFill="1" applyBorder="1" applyAlignment="1">
      <alignment horizontal="left" vertical="center" wrapText="1"/>
    </xf>
    <xf numFmtId="1" fontId="18" fillId="3" borderId="0" xfId="0" applyNumberFormat="1" applyFont="1" applyFill="1" applyAlignment="1">
      <alignment horizontal="right" vertical="center"/>
    </xf>
    <xf numFmtId="1" fontId="19" fillId="3" borderId="3" xfId="0" applyNumberFormat="1" applyFont="1" applyFill="1" applyBorder="1" applyAlignment="1">
      <alignment horizontal="right" vertical="center"/>
    </xf>
    <xf numFmtId="1" fontId="18" fillId="3" borderId="5" xfId="0" applyNumberFormat="1" applyFont="1" applyFill="1" applyBorder="1" applyAlignment="1">
      <alignment horizontal="right" vertical="center"/>
    </xf>
    <xf numFmtId="1" fontId="19" fillId="3" borderId="0" xfId="0" applyNumberFormat="1" applyFont="1" applyFill="1" applyAlignment="1">
      <alignment vertical="center" wrapText="1"/>
    </xf>
    <xf numFmtId="0" fontId="18" fillId="0" borderId="0" xfId="3" applyFont="1"/>
    <xf numFmtId="0" fontId="18" fillId="0" borderId="0" xfId="3" applyFont="1" applyAlignment="1">
      <alignment vertical="center"/>
    </xf>
    <xf numFmtId="16" fontId="18" fillId="3" borderId="29" xfId="0" applyNumberFormat="1" applyFont="1" applyFill="1" applyBorder="1" applyAlignment="1">
      <alignment horizontal="left" vertical="center" wrapText="1"/>
    </xf>
    <xf numFmtId="1" fontId="18" fillId="3" borderId="19" xfId="0" applyNumberFormat="1" applyFont="1" applyFill="1" applyBorder="1" applyAlignment="1">
      <alignment horizontal="right" vertical="center"/>
    </xf>
    <xf numFmtId="1" fontId="18" fillId="3" borderId="30" xfId="0" applyNumberFormat="1" applyFont="1" applyFill="1" applyBorder="1" applyAlignment="1">
      <alignment horizontal="right" vertical="center"/>
    </xf>
    <xf numFmtId="1" fontId="18" fillId="3" borderId="29" xfId="0" applyNumberFormat="1" applyFont="1" applyFill="1" applyBorder="1" applyAlignment="1">
      <alignment horizontal="right" vertical="center"/>
    </xf>
    <xf numFmtId="0" fontId="18" fillId="3" borderId="3" xfId="4" applyFont="1" applyFill="1" applyBorder="1" applyAlignment="1">
      <alignment vertical="center"/>
    </xf>
    <xf numFmtId="0" fontId="18" fillId="3" borderId="5" xfId="4" applyFont="1" applyFill="1" applyBorder="1" applyAlignment="1">
      <alignment horizontal="right" vertical="center"/>
    </xf>
    <xf numFmtId="0" fontId="18" fillId="3" borderId="0" xfId="4" applyFont="1" applyFill="1" applyAlignment="1">
      <alignment horizontal="right" vertical="center"/>
    </xf>
    <xf numFmtId="0" fontId="18" fillId="3" borderId="6" xfId="4" applyFont="1" applyFill="1" applyBorder="1" applyAlignment="1">
      <alignment horizontal="right" vertical="center"/>
    </xf>
    <xf numFmtId="0" fontId="18" fillId="3" borderId="3" xfId="4" applyFont="1" applyFill="1" applyBorder="1" applyAlignment="1">
      <alignment horizontal="right" vertical="center"/>
    </xf>
    <xf numFmtId="0" fontId="18" fillId="3" borderId="30" xfId="4" applyFont="1" applyFill="1" applyBorder="1" applyAlignment="1">
      <alignment vertical="center"/>
    </xf>
    <xf numFmtId="0" fontId="18" fillId="3" borderId="29" xfId="4" applyFont="1" applyFill="1" applyBorder="1" applyAlignment="1">
      <alignment horizontal="right" vertical="center"/>
    </xf>
    <xf numFmtId="0" fontId="18" fillId="3" borderId="30" xfId="4" applyFont="1" applyFill="1" applyBorder="1" applyAlignment="1">
      <alignment horizontal="right" vertical="center"/>
    </xf>
    <xf numFmtId="0" fontId="19" fillId="3" borderId="29" xfId="4" applyFont="1" applyFill="1" applyBorder="1" applyAlignment="1">
      <alignment vertical="center"/>
    </xf>
    <xf numFmtId="0" fontId="18" fillId="3" borderId="19" xfId="4" applyFont="1" applyFill="1" applyBorder="1" applyAlignment="1">
      <alignment horizontal="right" vertical="center"/>
    </xf>
    <xf numFmtId="0" fontId="18" fillId="3" borderId="18" xfId="4" applyFont="1" applyFill="1" applyBorder="1" applyAlignment="1">
      <alignment horizontal="right" vertical="center"/>
    </xf>
    <xf numFmtId="0" fontId="19" fillId="3" borderId="18" xfId="4" applyFont="1" applyFill="1" applyBorder="1" applyAlignment="1">
      <alignment vertical="center"/>
    </xf>
    <xf numFmtId="0" fontId="8" fillId="0" borderId="3" xfId="4" applyFont="1" applyBorder="1" applyAlignment="1">
      <alignment horizontal="right" vertical="center"/>
    </xf>
    <xf numFmtId="0" fontId="19" fillId="3" borderId="3" xfId="4" applyFont="1" applyFill="1" applyBorder="1" applyAlignment="1">
      <alignment vertical="center"/>
    </xf>
    <xf numFmtId="0" fontId="19" fillId="3" borderId="6" xfId="4" applyFont="1" applyFill="1" applyBorder="1" applyAlignment="1">
      <alignment vertical="center"/>
    </xf>
    <xf numFmtId="164" fontId="18" fillId="0" borderId="19" xfId="0" applyFont="1" applyBorder="1" applyAlignment="1">
      <alignment horizontal="left" vertical="center"/>
    </xf>
    <xf numFmtId="164" fontId="18" fillId="0" borderId="18" xfId="0" applyFont="1" applyBorder="1" applyAlignment="1">
      <alignment vertical="center"/>
    </xf>
    <xf numFmtId="165" fontId="18" fillId="3" borderId="19" xfId="0" applyNumberFormat="1" applyFont="1" applyFill="1" applyBorder="1" applyAlignment="1">
      <alignment horizontal="right" vertical="center"/>
    </xf>
    <xf numFmtId="165" fontId="18" fillId="3" borderId="30" xfId="0" applyNumberFormat="1" applyFont="1" applyFill="1" applyBorder="1" applyAlignment="1">
      <alignment horizontal="right" vertical="center"/>
    </xf>
    <xf numFmtId="2" fontId="18" fillId="0" borderId="0" xfId="0" applyNumberFormat="1" applyFont="1" applyAlignment="1">
      <alignment vertical="center"/>
    </xf>
    <xf numFmtId="164" fontId="9" fillId="5" borderId="1" xfId="0" applyFont="1" applyFill="1" applyBorder="1" applyAlignment="1">
      <alignment horizontal="center" vertical="center" wrapText="1"/>
    </xf>
    <xf numFmtId="164" fontId="9" fillId="5" borderId="7" xfId="0" applyFont="1" applyFill="1" applyBorder="1" applyAlignment="1">
      <alignment horizontal="center" vertical="center" wrapText="1"/>
    </xf>
    <xf numFmtId="164" fontId="9" fillId="5" borderId="8" xfId="0" applyFont="1" applyFill="1" applyBorder="1" applyAlignment="1">
      <alignment horizontal="center" vertical="center" wrapText="1"/>
    </xf>
    <xf numFmtId="164" fontId="9" fillId="5" borderId="1" xfId="0" quotePrefix="1" applyFont="1" applyFill="1" applyBorder="1" applyAlignment="1">
      <alignment horizontal="center" vertical="center" wrapText="1"/>
    </xf>
    <xf numFmtId="164" fontId="9" fillId="5" borderId="15" xfId="0" quotePrefix="1" applyFont="1" applyFill="1" applyBorder="1" applyAlignment="1">
      <alignment horizontal="center" vertical="center" wrapText="1"/>
    </xf>
    <xf numFmtId="164" fontId="8" fillId="0" borderId="5" xfId="0" applyFont="1" applyBorder="1" applyAlignment="1">
      <alignment horizontal="center" vertical="center"/>
    </xf>
    <xf numFmtId="164" fontId="8" fillId="0" borderId="5" xfId="0" quotePrefix="1" applyFont="1" applyBorder="1" applyAlignment="1">
      <alignment horizontal="center" vertical="center"/>
    </xf>
    <xf numFmtId="164" fontId="18" fillId="3" borderId="29" xfId="0" applyFont="1" applyFill="1" applyBorder="1" applyAlignment="1">
      <alignment horizontal="center" vertical="center"/>
    </xf>
    <xf numFmtId="164" fontId="8" fillId="0" borderId="2" xfId="0" applyFont="1" applyBorder="1" applyAlignment="1">
      <alignment horizontal="left" vertical="center"/>
    </xf>
    <xf numFmtId="166" fontId="8" fillId="0" borderId="2" xfId="0" applyNumberFormat="1" applyFont="1" applyBorder="1" applyAlignment="1">
      <alignment horizontal="center" vertical="center"/>
    </xf>
    <xf numFmtId="164" fontId="9" fillId="0" borderId="15" xfId="0" applyFont="1" applyBorder="1" applyAlignment="1">
      <alignment horizontal="left" vertical="center"/>
    </xf>
    <xf numFmtId="0" fontId="8" fillId="0" borderId="0" xfId="5" applyFont="1"/>
    <xf numFmtId="2" fontId="8" fillId="0" borderId="0" xfId="0" applyNumberFormat="1" applyFont="1" applyAlignment="1">
      <alignment horizontal="right"/>
    </xf>
    <xf numFmtId="0" fontId="8" fillId="0" borderId="31" xfId="5" applyFont="1" applyBorder="1" applyAlignment="1">
      <alignment horizontal="left" vertical="center" wrapText="1"/>
    </xf>
    <xf numFmtId="168" fontId="8" fillId="0" borderId="31" xfId="5" applyNumberFormat="1" applyFont="1" applyBorder="1" applyAlignment="1">
      <alignment vertical="center" wrapText="1"/>
    </xf>
    <xf numFmtId="2" fontId="8" fillId="0" borderId="32" xfId="5" applyNumberFormat="1" applyFont="1" applyBorder="1" applyAlignment="1">
      <alignment vertical="center"/>
    </xf>
    <xf numFmtId="0" fontId="9" fillId="0" borderId="33" xfId="5" applyFont="1" applyBorder="1" applyAlignment="1">
      <alignment horizontal="left" vertical="center" wrapText="1"/>
    </xf>
    <xf numFmtId="168" fontId="9" fillId="0" borderId="33" xfId="5" applyNumberFormat="1" applyFont="1" applyBorder="1" applyAlignment="1">
      <alignment vertical="center" wrapText="1"/>
    </xf>
    <xf numFmtId="2" fontId="9" fillId="0" borderId="34" xfId="5" applyNumberFormat="1" applyFont="1" applyBorder="1" applyAlignment="1">
      <alignment vertical="center"/>
    </xf>
    <xf numFmtId="0" fontId="8" fillId="0" borderId="33" xfId="5" applyFont="1" applyBorder="1" applyAlignment="1">
      <alignment horizontal="left" vertical="center" wrapText="1"/>
    </xf>
    <xf numFmtId="168" fontId="8" fillId="0" borderId="33" xfId="5" applyNumberFormat="1" applyFont="1" applyBorder="1" applyAlignment="1">
      <alignment vertical="center" wrapText="1"/>
    </xf>
    <xf numFmtId="2" fontId="8" fillId="0" borderId="34" xfId="5" applyNumberFormat="1" applyFont="1" applyBorder="1" applyAlignment="1">
      <alignment vertical="center"/>
    </xf>
    <xf numFmtId="1" fontId="8" fillId="0" borderId="33" xfId="5" applyNumberFormat="1" applyFont="1" applyBorder="1" applyAlignment="1">
      <alignment vertical="center"/>
    </xf>
    <xf numFmtId="0" fontId="9" fillId="0" borderId="35" xfId="5" applyFont="1" applyBorder="1" applyAlignment="1">
      <alignment vertical="center" wrapText="1"/>
    </xf>
    <xf numFmtId="168" fontId="9" fillId="0" borderId="35" xfId="5" applyNumberFormat="1" applyFont="1" applyBorder="1" applyAlignment="1">
      <alignment vertical="center" wrapText="1"/>
    </xf>
    <xf numFmtId="2" fontId="9" fillId="0" borderId="36" xfId="5" applyNumberFormat="1" applyFont="1" applyBorder="1" applyAlignment="1">
      <alignment vertical="center"/>
    </xf>
    <xf numFmtId="0" fontId="9" fillId="0" borderId="33" xfId="5" applyFont="1" applyBorder="1" applyAlignment="1">
      <alignment vertical="center" wrapText="1"/>
    </xf>
    <xf numFmtId="164" fontId="8" fillId="0" borderId="0" xfId="0" applyFont="1" applyAlignment="1">
      <alignment horizontal="center" vertical="center"/>
    </xf>
    <xf numFmtId="164" fontId="8" fillId="0" borderId="0" xfId="0" applyFont="1" applyAlignment="1">
      <alignment horizontal="right" vertical="center"/>
    </xf>
    <xf numFmtId="164" fontId="17" fillId="0" borderId="3" xfId="0" applyFont="1" applyBorder="1" applyAlignment="1">
      <alignment vertical="center"/>
    </xf>
    <xf numFmtId="164" fontId="17" fillId="0" borderId="0" xfId="0" applyFont="1" applyAlignment="1">
      <alignment horizontal="right"/>
    </xf>
    <xf numFmtId="164" fontId="15" fillId="0" borderId="0" xfId="0" applyFont="1" applyAlignment="1">
      <alignment horizontal="left" vertical="center"/>
    </xf>
    <xf numFmtId="164" fontId="20" fillId="0" borderId="0" xfId="0" applyFont="1" applyAlignment="1">
      <alignment vertical="center"/>
    </xf>
    <xf numFmtId="164" fontId="15" fillId="0" borderId="0" xfId="0" applyFont="1" applyAlignment="1">
      <alignment horizontal="right" vertical="center"/>
    </xf>
    <xf numFmtId="164" fontId="15" fillId="0" borderId="0" xfId="0" applyFont="1" applyAlignment="1">
      <alignment horizontal="center"/>
    </xf>
    <xf numFmtId="164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vertical="center"/>
    </xf>
    <xf numFmtId="164" fontId="20" fillId="0" borderId="0" xfId="0" applyFont="1" applyAlignment="1">
      <alignment horizontal="left" vertical="center"/>
    </xf>
    <xf numFmtId="167" fontId="15" fillId="0" borderId="0" xfId="0" applyNumberFormat="1" applyFont="1" applyAlignment="1">
      <alignment vertical="center"/>
    </xf>
    <xf numFmtId="164" fontId="15" fillId="0" borderId="9" xfId="7" applyFont="1" applyBorder="1" applyAlignment="1">
      <alignment horizontal="left" vertical="center"/>
    </xf>
    <xf numFmtId="168" fontId="15" fillId="0" borderId="10" xfId="7" applyNumberFormat="1" applyFont="1" applyBorder="1" applyAlignment="1">
      <alignment horizontal="right" vertical="center" wrapText="1"/>
    </xf>
    <xf numFmtId="168" fontId="15" fillId="0" borderId="10" xfId="7" applyNumberFormat="1" applyFont="1" applyBorder="1" applyAlignment="1">
      <alignment horizontal="right" vertical="center"/>
    </xf>
    <xf numFmtId="164" fontId="15" fillId="0" borderId="3" xfId="7" applyFont="1" applyBorder="1" applyAlignment="1">
      <alignment horizontal="left" vertical="center"/>
    </xf>
    <xf numFmtId="168" fontId="15" fillId="0" borderId="0" xfId="7" applyNumberFormat="1" applyFont="1" applyAlignment="1">
      <alignment horizontal="right" vertical="center" wrapText="1"/>
    </xf>
    <xf numFmtId="168" fontId="15" fillId="0" borderId="0" xfId="7" applyNumberFormat="1" applyFont="1" applyAlignment="1">
      <alignment horizontal="right" vertical="center"/>
    </xf>
    <xf numFmtId="164" fontId="20" fillId="0" borderId="3" xfId="7" applyFont="1" applyBorder="1" applyAlignment="1">
      <alignment horizontal="left" vertical="center"/>
    </xf>
    <xf numFmtId="168" fontId="20" fillId="0" borderId="0" xfId="7" applyNumberFormat="1" applyFont="1" applyAlignment="1">
      <alignment horizontal="right" vertical="center" wrapText="1"/>
    </xf>
    <xf numFmtId="164" fontId="15" fillId="0" borderId="3" xfId="7" applyFont="1" applyBorder="1" applyAlignment="1">
      <alignment horizontal="left" vertical="center" wrapText="1"/>
    </xf>
    <xf numFmtId="2" fontId="20" fillId="0" borderId="0" xfId="0" applyNumberFormat="1" applyFont="1" applyAlignment="1">
      <alignment horizontal="center"/>
    </xf>
    <xf numFmtId="164" fontId="20" fillId="3" borderId="12" xfId="7" applyFont="1" applyFill="1" applyBorder="1" applyAlignment="1">
      <alignment horizontal="left" vertical="center"/>
    </xf>
    <xf numFmtId="168" fontId="20" fillId="3" borderId="2" xfId="7" applyNumberFormat="1" applyFont="1" applyFill="1" applyBorder="1" applyAlignment="1">
      <alignment horizontal="right" vertical="center" wrapText="1"/>
    </xf>
    <xf numFmtId="164" fontId="20" fillId="4" borderId="30" xfId="7" applyFont="1" applyFill="1" applyBorder="1" applyAlignment="1">
      <alignment horizontal="left" vertical="center"/>
    </xf>
    <xf numFmtId="168" fontId="20" fillId="4" borderId="19" xfId="7" applyNumberFormat="1" applyFont="1" applyFill="1" applyBorder="1" applyAlignment="1">
      <alignment horizontal="right" vertical="center" wrapText="1"/>
    </xf>
    <xf numFmtId="164" fontId="15" fillId="0" borderId="3" xfId="0" applyFont="1" applyBorder="1" applyAlignment="1">
      <alignment horizontal="left" vertical="center"/>
    </xf>
    <xf numFmtId="0" fontId="15" fillId="0" borderId="0" xfId="0" applyNumberFormat="1" applyFont="1" applyAlignment="1">
      <alignment horizontal="right" vertical="center" wrapText="1"/>
    </xf>
    <xf numFmtId="0" fontId="15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2" fontId="15" fillId="0" borderId="0" xfId="0" applyNumberFormat="1" applyFont="1"/>
    <xf numFmtId="1" fontId="15" fillId="0" borderId="0" xfId="0" applyNumberFormat="1" applyFont="1" applyAlignment="1">
      <alignment horizontal="right" vertical="center" wrapText="1"/>
    </xf>
    <xf numFmtId="164" fontId="15" fillId="0" borderId="3" xfId="0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right" vertical="center"/>
    </xf>
    <xf numFmtId="164" fontId="20" fillId="0" borderId="3" xfId="0" applyFont="1" applyBorder="1" applyAlignment="1">
      <alignment horizontal="left" vertical="center"/>
    </xf>
    <xf numFmtId="1" fontId="20" fillId="0" borderId="0" xfId="0" applyNumberFormat="1" applyFont="1" applyAlignment="1">
      <alignment horizontal="right" vertical="center" wrapText="1"/>
    </xf>
    <xf numFmtId="1" fontId="20" fillId="0" borderId="0" xfId="0" applyNumberFormat="1" applyFont="1" applyAlignment="1">
      <alignment horizontal="right" vertical="center"/>
    </xf>
    <xf numFmtId="2" fontId="20" fillId="0" borderId="0" xfId="0" applyNumberFormat="1" applyFont="1"/>
    <xf numFmtId="164" fontId="20" fillId="0" borderId="0" xfId="0" applyFont="1" applyAlignment="1">
      <alignment horizontal="right" vertical="center"/>
    </xf>
    <xf numFmtId="164" fontId="15" fillId="0" borderId="0" xfId="0" applyFont="1" applyAlignment="1">
      <alignment horizontal="left"/>
    </xf>
    <xf numFmtId="167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 vertical="center"/>
    </xf>
    <xf numFmtId="164" fontId="15" fillId="0" borderId="0" xfId="0" applyFont="1" applyAlignment="1">
      <alignment horizontal="left" vertical="center" wrapText="1"/>
    </xf>
    <xf numFmtId="167" fontId="20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right"/>
    </xf>
    <xf numFmtId="164" fontId="20" fillId="0" borderId="0" xfId="0" applyFont="1" applyAlignment="1">
      <alignment horizontal="right"/>
    </xf>
    <xf numFmtId="164" fontId="20" fillId="0" borderId="0" xfId="0" applyFont="1" applyAlignment="1">
      <alignment horizontal="center"/>
    </xf>
    <xf numFmtId="167" fontId="15" fillId="0" borderId="0" xfId="0" applyNumberFormat="1" applyFont="1"/>
    <xf numFmtId="164" fontId="16" fillId="0" borderId="0" xfId="0" applyFont="1" applyAlignment="1">
      <alignment horizontal="left" vertical="top"/>
    </xf>
    <xf numFmtId="164" fontId="16" fillId="0" borderId="0" xfId="0" applyFont="1" applyAlignment="1">
      <alignment horizontal="left"/>
    </xf>
    <xf numFmtId="164" fontId="16" fillId="0" borderId="0" xfId="0" applyFont="1" applyAlignment="1">
      <alignment horizontal="right"/>
    </xf>
    <xf numFmtId="164" fontId="19" fillId="0" borderId="0" xfId="0" applyFont="1" applyAlignment="1">
      <alignment horizontal="right"/>
    </xf>
    <xf numFmtId="164" fontId="16" fillId="0" borderId="0" xfId="0" applyFont="1"/>
    <xf numFmtId="164" fontId="17" fillId="0" borderId="0" xfId="0" applyFont="1" applyAlignment="1">
      <alignment horizontal="left"/>
    </xf>
    <xf numFmtId="164" fontId="17" fillId="0" borderId="0" xfId="0" applyFont="1" applyAlignment="1">
      <alignment vertical="center" wrapText="1"/>
    </xf>
    <xf numFmtId="164" fontId="17" fillId="0" borderId="7" xfId="0" applyFont="1" applyBorder="1" applyAlignment="1">
      <alignment horizontal="center" vertical="center" wrapText="1"/>
    </xf>
    <xf numFmtId="164" fontId="17" fillId="0" borderId="1" xfId="0" applyFont="1" applyBorder="1" applyAlignment="1">
      <alignment horizontal="center" vertical="center" wrapText="1"/>
    </xf>
    <xf numFmtId="164" fontId="16" fillId="0" borderId="1" xfId="0" applyFont="1" applyBorder="1" applyAlignment="1">
      <alignment horizontal="center" vertical="center" wrapText="1"/>
    </xf>
    <xf numFmtId="164" fontId="16" fillId="0" borderId="7" xfId="0" applyFont="1" applyBorder="1" applyAlignment="1">
      <alignment horizontal="center" vertical="center" wrapText="1"/>
    </xf>
    <xf numFmtId="164" fontId="18" fillId="0" borderId="8" xfId="0" quotePrefix="1" applyFont="1" applyBorder="1" applyAlignment="1">
      <alignment horizontal="center" vertical="center" wrapText="1"/>
    </xf>
    <xf numFmtId="164" fontId="17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right" vertical="center"/>
    </xf>
    <xf numFmtId="1" fontId="15" fillId="0" borderId="6" xfId="0" applyNumberFormat="1" applyFont="1" applyBorder="1" applyAlignment="1">
      <alignment horizontal="right" vertical="center"/>
    </xf>
    <xf numFmtId="1" fontId="15" fillId="0" borderId="2" xfId="0" applyNumberFormat="1" applyFont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" fontId="20" fillId="0" borderId="2" xfId="0" applyNumberFormat="1" applyFont="1" applyBorder="1" applyAlignment="1">
      <alignment horizontal="right" vertical="center"/>
    </xf>
    <xf numFmtId="164" fontId="20" fillId="0" borderId="2" xfId="0" applyFont="1" applyBorder="1" applyAlignment="1">
      <alignment horizontal="right" vertical="center"/>
    </xf>
    <xf numFmtId="1" fontId="18" fillId="0" borderId="2" xfId="0" applyNumberFormat="1" applyFont="1" applyBorder="1" applyAlignment="1">
      <alignment horizontal="right" vertical="center"/>
    </xf>
    <xf numFmtId="164" fontId="17" fillId="0" borderId="0" xfId="0" applyFont="1" applyAlignment="1">
      <alignment vertical="top"/>
    </xf>
    <xf numFmtId="164" fontId="18" fillId="0" borderId="2" xfId="0" applyFont="1" applyBorder="1" applyAlignment="1">
      <alignment vertical="center"/>
    </xf>
    <xf numFmtId="1" fontId="15" fillId="0" borderId="4" xfId="0" applyNumberFormat="1" applyFont="1" applyBorder="1" applyAlignment="1">
      <alignment horizontal="right" vertical="center"/>
    </xf>
    <xf numFmtId="164" fontId="17" fillId="0" borderId="9" xfId="0" applyFont="1" applyBorder="1" applyAlignment="1">
      <alignment vertical="center"/>
    </xf>
    <xf numFmtId="1" fontId="15" fillId="0" borderId="10" xfId="0" applyNumberFormat="1" applyFont="1" applyBorder="1" applyAlignment="1">
      <alignment horizontal="right" vertical="center"/>
    </xf>
    <xf numFmtId="1" fontId="18" fillId="0" borderId="10" xfId="0" applyNumberFormat="1" applyFont="1" applyBorder="1" applyAlignment="1">
      <alignment horizontal="right" vertical="center"/>
    </xf>
    <xf numFmtId="1" fontId="17" fillId="0" borderId="5" xfId="0" applyNumberFormat="1" applyFont="1" applyBorder="1" applyAlignment="1">
      <alignment horizontal="left" vertical="center" wrapText="1"/>
    </xf>
    <xf numFmtId="1" fontId="17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164" fontId="16" fillId="0" borderId="0" xfId="0" applyFont="1" applyAlignment="1">
      <alignment horizontal="right" vertical="center"/>
    </xf>
    <xf numFmtId="167" fontId="18" fillId="0" borderId="2" xfId="0" applyNumberFormat="1" applyFont="1" applyBorder="1" applyAlignment="1">
      <alignment horizontal="right" vertical="center"/>
    </xf>
    <xf numFmtId="1" fontId="19" fillId="0" borderId="2" xfId="0" applyNumberFormat="1" applyFont="1" applyBorder="1" applyAlignment="1">
      <alignment horizontal="right" vertical="center"/>
    </xf>
    <xf numFmtId="164" fontId="19" fillId="0" borderId="2" xfId="0" applyFont="1" applyBorder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167" fontId="17" fillId="0" borderId="6" xfId="0" applyNumberFormat="1" applyFont="1" applyBorder="1" applyAlignment="1">
      <alignment horizontal="right" vertical="center"/>
    </xf>
    <xf numFmtId="49" fontId="17" fillId="0" borderId="5" xfId="0" applyNumberFormat="1" applyFont="1" applyBorder="1" applyAlignment="1">
      <alignment horizontal="left" vertical="center"/>
    </xf>
    <xf numFmtId="164" fontId="18" fillId="0" borderId="29" xfId="0" applyFont="1" applyBorder="1" applyAlignment="1">
      <alignment vertical="center"/>
    </xf>
    <xf numFmtId="164" fontId="18" fillId="0" borderId="30" xfId="0" applyFont="1" applyBorder="1" applyAlignment="1">
      <alignment vertical="center"/>
    </xf>
    <xf numFmtId="167" fontId="18" fillId="0" borderId="19" xfId="0" applyNumberFormat="1" applyFont="1" applyBorder="1" applyAlignment="1">
      <alignment horizontal="right" vertical="center"/>
    </xf>
    <xf numFmtId="1" fontId="18" fillId="0" borderId="19" xfId="0" applyNumberFormat="1" applyFont="1" applyBorder="1" applyAlignment="1">
      <alignment horizontal="right" vertical="center"/>
    </xf>
    <xf numFmtId="1" fontId="19" fillId="0" borderId="19" xfId="0" applyNumberFormat="1" applyFont="1" applyBorder="1" applyAlignment="1">
      <alignment horizontal="right" vertical="center"/>
    </xf>
    <xf numFmtId="164" fontId="19" fillId="0" borderId="19" xfId="0" applyFont="1" applyBorder="1" applyAlignment="1">
      <alignment horizontal="right" vertical="center"/>
    </xf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right"/>
    </xf>
    <xf numFmtId="167" fontId="17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right"/>
    </xf>
    <xf numFmtId="1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1" fontId="19" fillId="0" borderId="2" xfId="0" applyNumberFormat="1" applyFont="1" applyBorder="1" applyAlignment="1">
      <alignment horizontal="left" vertical="center"/>
    </xf>
    <xf numFmtId="1" fontId="19" fillId="0" borderId="0" xfId="0" applyNumberFormat="1" applyFont="1" applyAlignment="1">
      <alignment horizontal="left" vertical="center"/>
    </xf>
    <xf numFmtId="1" fontId="16" fillId="0" borderId="2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right" vertical="center"/>
    </xf>
    <xf numFmtId="1" fontId="17" fillId="0" borderId="0" xfId="0" quotePrefix="1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right" vertical="center"/>
    </xf>
    <xf numFmtId="1" fontId="17" fillId="0" borderId="14" xfId="0" applyNumberFormat="1" applyFont="1" applyBorder="1" applyAlignment="1">
      <alignment horizontal="right" vertical="center"/>
    </xf>
    <xf numFmtId="1" fontId="15" fillId="0" borderId="9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right" vertical="center"/>
    </xf>
    <xf numFmtId="1" fontId="17" fillId="0" borderId="2" xfId="0" applyNumberFormat="1" applyFont="1" applyBorder="1" applyAlignment="1">
      <alignment horizontal="right" vertical="center"/>
    </xf>
    <xf numFmtId="1" fontId="17" fillId="0" borderId="4" xfId="0" applyNumberFormat="1" applyFont="1" applyBorder="1" applyAlignment="1">
      <alignment horizontal="right" vertical="center"/>
    </xf>
    <xf numFmtId="1" fontId="15" fillId="0" borderId="0" xfId="0" applyNumberFormat="1" applyFont="1" applyAlignment="1">
      <alignment horizontal="left" vertical="center"/>
    </xf>
    <xf numFmtId="1" fontId="15" fillId="0" borderId="9" xfId="0" applyNumberFormat="1" applyFont="1" applyBorder="1" applyAlignment="1">
      <alignment horizontal="left" vertical="center"/>
    </xf>
    <xf numFmtId="1" fontId="15" fillId="0" borderId="14" xfId="0" applyNumberFormat="1" applyFont="1" applyBorder="1" applyAlignment="1">
      <alignment horizontal="right" vertical="center"/>
    </xf>
    <xf numFmtId="1" fontId="20" fillId="0" borderId="10" xfId="0" applyNumberFormat="1" applyFont="1" applyBorder="1" applyAlignment="1">
      <alignment horizontal="right" vertical="center"/>
    </xf>
    <xf numFmtId="1" fontId="20" fillId="0" borderId="10" xfId="0" applyNumberFormat="1" applyFont="1" applyBorder="1" applyAlignment="1">
      <alignment vertical="center"/>
    </xf>
    <xf numFmtId="1" fontId="15" fillId="0" borderId="11" xfId="0" applyNumberFormat="1" applyFont="1" applyBorder="1" applyAlignment="1">
      <alignment horizontal="right" vertical="center"/>
    </xf>
    <xf numFmtId="1" fontId="16" fillId="0" borderId="10" xfId="0" applyNumberFormat="1" applyFont="1" applyBorder="1" applyAlignment="1">
      <alignment horizontal="right" vertical="center"/>
    </xf>
    <xf numFmtId="1" fontId="16" fillId="0" borderId="10" xfId="0" applyNumberFormat="1" applyFont="1" applyBorder="1" applyAlignment="1">
      <alignment vertical="center"/>
    </xf>
    <xf numFmtId="1" fontId="17" fillId="0" borderId="0" xfId="0" applyNumberFormat="1" applyFont="1" applyAlignment="1">
      <alignment horizontal="left" vertical="center"/>
    </xf>
    <xf numFmtId="1" fontId="15" fillId="0" borderId="3" xfId="0" applyNumberFormat="1" applyFont="1" applyBorder="1" applyAlignment="1">
      <alignment horizontal="left" vertical="center"/>
    </xf>
    <xf numFmtId="1" fontId="20" fillId="0" borderId="0" xfId="0" applyNumberFormat="1" applyFont="1" applyAlignment="1">
      <alignment vertical="center"/>
    </xf>
    <xf numFmtId="170" fontId="17" fillId="0" borderId="0" xfId="0" applyNumberFormat="1" applyFont="1" applyAlignment="1">
      <alignment horizontal="right" vertical="center"/>
    </xf>
    <xf numFmtId="1" fontId="15" fillId="0" borderId="2" xfId="0" applyNumberFormat="1" applyFont="1" applyBorder="1" applyAlignment="1">
      <alignment horizontal="left" vertical="center"/>
    </xf>
    <xf numFmtId="1" fontId="15" fillId="0" borderId="12" xfId="0" applyNumberFormat="1" applyFont="1" applyBorder="1" applyAlignment="1">
      <alignment horizontal="left" vertical="center"/>
    </xf>
    <xf numFmtId="1" fontId="20" fillId="0" borderId="2" xfId="0" applyNumberFormat="1" applyFont="1" applyBorder="1" applyAlignment="1">
      <alignment vertical="center"/>
    </xf>
    <xf numFmtId="1" fontId="16" fillId="0" borderId="2" xfId="0" applyNumberFormat="1" applyFont="1" applyBorder="1" applyAlignment="1">
      <alignment vertical="center"/>
    </xf>
    <xf numFmtId="1" fontId="17" fillId="0" borderId="2" xfId="0" applyNumberFormat="1" applyFont="1" applyBorder="1" applyAlignment="1">
      <alignment vertical="center"/>
    </xf>
    <xf numFmtId="1" fontId="15" fillId="0" borderId="6" xfId="0" applyNumberFormat="1" applyFont="1" applyBorder="1" applyAlignment="1">
      <alignment horizontal="left" vertical="center"/>
    </xf>
    <xf numFmtId="1" fontId="15" fillId="0" borderId="10" xfId="0" applyNumberFormat="1" applyFont="1" applyBorder="1" applyAlignment="1">
      <alignment horizontal="left" vertical="center" wrapText="1"/>
    </xf>
    <xf numFmtId="1" fontId="17" fillId="0" borderId="0" xfId="0" applyNumberFormat="1" applyFont="1" applyAlignment="1">
      <alignment horizontal="center" vertical="center" wrapText="1"/>
    </xf>
    <xf numFmtId="164" fontId="15" fillId="0" borderId="2" xfId="0" applyFont="1" applyBorder="1" applyAlignment="1">
      <alignment horizontal="left" vertical="center" wrapText="1"/>
    </xf>
    <xf numFmtId="1" fontId="20" fillId="0" borderId="10" xfId="0" applyNumberFormat="1" applyFont="1" applyBorder="1" applyAlignment="1">
      <alignment horizontal="left" vertical="center"/>
    </xf>
    <xf numFmtId="1" fontId="20" fillId="0" borderId="3" xfId="0" applyNumberFormat="1" applyFont="1" applyBorder="1" applyAlignment="1">
      <alignment horizontal="left" vertical="center"/>
    </xf>
    <xf numFmtId="1" fontId="20" fillId="0" borderId="6" xfId="0" applyNumberFormat="1" applyFont="1" applyBorder="1" applyAlignment="1">
      <alignment horizontal="right" vertical="center"/>
    </xf>
    <xf numFmtId="1" fontId="16" fillId="0" borderId="6" xfId="0" applyNumberFormat="1" applyFont="1" applyBorder="1" applyAlignment="1">
      <alignment horizontal="right" vertical="center"/>
    </xf>
    <xf numFmtId="1" fontId="20" fillId="0" borderId="0" xfId="0" applyNumberFormat="1" applyFont="1" applyAlignment="1">
      <alignment horizontal="left" vertical="center"/>
    </xf>
    <xf numFmtId="1" fontId="16" fillId="0" borderId="0" xfId="0" applyNumberFormat="1" applyFont="1" applyAlignment="1">
      <alignment horizontal="center" vertical="center"/>
    </xf>
    <xf numFmtId="1" fontId="20" fillId="0" borderId="2" xfId="0" applyNumberFormat="1" applyFont="1" applyBorder="1" applyAlignment="1">
      <alignment horizontal="left" vertical="center"/>
    </xf>
    <xf numFmtId="1" fontId="20" fillId="0" borderId="12" xfId="0" applyNumberFormat="1" applyFont="1" applyBorder="1" applyAlignment="1">
      <alignment horizontal="left" vertical="center"/>
    </xf>
    <xf numFmtId="1" fontId="20" fillId="0" borderId="4" xfId="0" applyNumberFormat="1" applyFont="1" applyBorder="1" applyAlignment="1">
      <alignment horizontal="right" vertical="center"/>
    </xf>
    <xf numFmtId="1" fontId="16" fillId="0" borderId="4" xfId="0" applyNumberFormat="1" applyFont="1" applyBorder="1" applyAlignment="1">
      <alignment horizontal="right" vertical="center"/>
    </xf>
    <xf numFmtId="1" fontId="17" fillId="0" borderId="3" xfId="0" applyNumberFormat="1" applyFont="1" applyBorder="1" applyAlignment="1">
      <alignment horizontal="left" vertical="center"/>
    </xf>
    <xf numFmtId="1" fontId="18" fillId="0" borderId="6" xfId="0" quotePrefix="1" applyNumberFormat="1" applyFont="1" applyBorder="1" applyAlignment="1">
      <alignment horizontal="center" vertical="center"/>
    </xf>
    <xf numFmtId="1" fontId="18" fillId="0" borderId="0" xfId="0" quotePrefix="1" applyNumberFormat="1" applyFont="1" applyAlignment="1">
      <alignment horizontal="center" vertical="center"/>
    </xf>
    <xf numFmtId="1" fontId="19" fillId="0" borderId="0" xfId="0" applyNumberFormat="1" applyFont="1" applyAlignment="1">
      <alignment horizontal="right" vertical="center"/>
    </xf>
    <xf numFmtId="1" fontId="17" fillId="0" borderId="6" xfId="0" quotePrefix="1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left" vertical="center"/>
    </xf>
    <xf numFmtId="1" fontId="17" fillId="0" borderId="12" xfId="0" applyNumberFormat="1" applyFont="1" applyBorder="1" applyAlignment="1">
      <alignment horizontal="left" vertical="center"/>
    </xf>
    <xf numFmtId="1" fontId="18" fillId="0" borderId="4" xfId="0" quotePrefix="1" applyNumberFormat="1" applyFont="1" applyBorder="1" applyAlignment="1">
      <alignment horizontal="center" vertical="center"/>
    </xf>
    <xf numFmtId="1" fontId="18" fillId="0" borderId="2" xfId="0" quotePrefix="1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vertical="center"/>
    </xf>
    <xf numFmtId="1" fontId="17" fillId="0" borderId="4" xfId="0" quotePrefix="1" applyNumberFormat="1" applyFont="1" applyBorder="1" applyAlignment="1">
      <alignment horizontal="center" vertical="center"/>
    </xf>
    <xf numFmtId="1" fontId="17" fillId="0" borderId="2" xfId="0" quotePrefix="1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right" vertical="center"/>
    </xf>
    <xf numFmtId="1" fontId="18" fillId="0" borderId="4" xfId="0" applyNumberFormat="1" applyFont="1" applyBorder="1" applyAlignment="1">
      <alignment horizontal="right" vertical="center"/>
    </xf>
    <xf numFmtId="1" fontId="16" fillId="0" borderId="3" xfId="0" applyNumberFormat="1" applyFont="1" applyBorder="1" applyAlignment="1">
      <alignment horizontal="left" vertical="center"/>
    </xf>
    <xf numFmtId="1" fontId="19" fillId="0" borderId="11" xfId="0" applyNumberFormat="1" applyFont="1" applyBorder="1" applyAlignment="1">
      <alignment vertical="center"/>
    </xf>
    <xf numFmtId="1" fontId="16" fillId="0" borderId="14" xfId="0" applyNumberFormat="1" applyFont="1" applyBorder="1" applyAlignment="1">
      <alignment vertical="center"/>
    </xf>
    <xf numFmtId="1" fontId="19" fillId="0" borderId="5" xfId="0" applyNumberFormat="1" applyFont="1" applyBorder="1" applyAlignment="1">
      <alignment vertical="center"/>
    </xf>
    <xf numFmtId="1" fontId="16" fillId="0" borderId="6" xfId="0" applyNumberFormat="1" applyFont="1" applyBorder="1" applyAlignment="1">
      <alignment vertical="center"/>
    </xf>
    <xf numFmtId="1" fontId="16" fillId="0" borderId="19" xfId="0" applyNumberFormat="1" applyFont="1" applyBorder="1" applyAlignment="1">
      <alignment horizontal="left" vertical="center"/>
    </xf>
    <xf numFmtId="1" fontId="16" fillId="0" borderId="30" xfId="0" applyNumberFormat="1" applyFont="1" applyBorder="1" applyAlignment="1">
      <alignment horizontal="left" vertical="center"/>
    </xf>
    <xf numFmtId="1" fontId="19" fillId="0" borderId="18" xfId="0" applyNumberFormat="1" applyFont="1" applyBorder="1" applyAlignment="1">
      <alignment vertical="center"/>
    </xf>
    <xf numFmtId="1" fontId="19" fillId="0" borderId="19" xfId="0" applyNumberFormat="1" applyFont="1" applyBorder="1" applyAlignment="1">
      <alignment vertical="center"/>
    </xf>
    <xf numFmtId="1" fontId="19" fillId="0" borderId="29" xfId="0" applyNumberFormat="1" applyFont="1" applyBorder="1" applyAlignment="1">
      <alignment vertical="center"/>
    </xf>
    <xf numFmtId="1" fontId="16" fillId="0" borderId="19" xfId="0" applyNumberFormat="1" applyFont="1" applyBorder="1" applyAlignment="1">
      <alignment vertical="center"/>
    </xf>
    <xf numFmtId="1" fontId="16" fillId="0" borderId="18" xfId="0" applyNumberFormat="1" applyFont="1" applyBorder="1" applyAlignment="1">
      <alignment vertical="center"/>
    </xf>
    <xf numFmtId="1" fontId="18" fillId="0" borderId="6" xfId="0" applyNumberFormat="1" applyFont="1" applyBorder="1" applyAlignment="1">
      <alignment vertical="center"/>
    </xf>
    <xf numFmtId="1" fontId="17" fillId="0" borderId="6" xfId="0" applyNumberFormat="1" applyFont="1" applyBorder="1" applyAlignment="1">
      <alignment vertical="center"/>
    </xf>
    <xf numFmtId="164" fontId="8" fillId="0" borderId="37" xfId="0" applyFont="1" applyBorder="1" applyAlignment="1">
      <alignment horizontal="left" vertical="center"/>
    </xf>
    <xf numFmtId="166" fontId="8" fillId="0" borderId="38" xfId="0" applyNumberFormat="1" applyFont="1" applyBorder="1" applyAlignment="1">
      <alignment horizontal="center" vertical="center"/>
    </xf>
    <xf numFmtId="2" fontId="8" fillId="0" borderId="39" xfId="0" applyNumberFormat="1" applyFont="1" applyBorder="1" applyAlignment="1">
      <alignment horizontal="right" vertical="center"/>
    </xf>
    <xf numFmtId="164" fontId="8" fillId="0" borderId="40" xfId="0" applyFont="1" applyBorder="1" applyAlignment="1">
      <alignment horizontal="left" vertical="center"/>
    </xf>
    <xf numFmtId="166" fontId="8" fillId="0" borderId="41" xfId="0" applyNumberFormat="1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right" vertical="center"/>
    </xf>
    <xf numFmtId="166" fontId="8" fillId="0" borderId="41" xfId="0" applyNumberFormat="1" applyFont="1" applyBorder="1" applyAlignment="1">
      <alignment horizontal="center" vertical="center"/>
    </xf>
    <xf numFmtId="164" fontId="8" fillId="0" borderId="43" xfId="0" applyFont="1" applyBorder="1" applyAlignment="1">
      <alignment horizontal="left" vertical="center"/>
    </xf>
    <xf numFmtId="166" fontId="8" fillId="0" borderId="44" xfId="0" applyNumberFormat="1" applyFont="1" applyBorder="1" applyAlignment="1">
      <alignment horizontal="center" vertical="center"/>
    </xf>
    <xf numFmtId="2" fontId="8" fillId="0" borderId="45" xfId="0" applyNumberFormat="1" applyFont="1" applyBorder="1" applyAlignment="1">
      <alignment horizontal="right" vertical="center"/>
    </xf>
    <xf numFmtId="164" fontId="9" fillId="0" borderId="2" xfId="0" applyFont="1" applyBorder="1" applyAlignment="1">
      <alignment horizontal="left" vertical="center"/>
    </xf>
    <xf numFmtId="2" fontId="9" fillId="0" borderId="46" xfId="0" applyNumberFormat="1" applyFont="1" applyBorder="1" applyAlignment="1">
      <alignment horizontal="right" vertical="center"/>
    </xf>
    <xf numFmtId="166" fontId="8" fillId="0" borderId="15" xfId="0" applyNumberFormat="1" applyFont="1" applyBorder="1" applyAlignment="1">
      <alignment horizontal="center" vertical="center"/>
    </xf>
    <xf numFmtId="164" fontId="8" fillId="0" borderId="7" xfId="0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right" vertical="center"/>
    </xf>
    <xf numFmtId="164" fontId="8" fillId="0" borderId="1" xfId="0" applyFont="1" applyBorder="1" applyAlignment="1">
      <alignment horizontal="left" vertical="center"/>
    </xf>
    <xf numFmtId="164" fontId="9" fillId="0" borderId="8" xfId="0" applyFont="1" applyBorder="1" applyAlignment="1">
      <alignment vertical="center"/>
    </xf>
    <xf numFmtId="164" fontId="9" fillId="0" borderId="15" xfId="0" applyFont="1" applyBorder="1" applyAlignment="1">
      <alignment horizontal="center" vertical="center"/>
    </xf>
    <xf numFmtId="164" fontId="8" fillId="0" borderId="48" xfId="0" applyFont="1" applyBorder="1" applyAlignment="1">
      <alignment horizontal="left" vertical="center"/>
    </xf>
    <xf numFmtId="166" fontId="8" fillId="0" borderId="49" xfId="0" applyNumberFormat="1" applyFont="1" applyBorder="1" applyAlignment="1">
      <alignment horizontal="center" vertical="center"/>
    </xf>
    <xf numFmtId="164" fontId="9" fillId="0" borderId="8" xfId="0" applyFont="1" applyBorder="1" applyAlignment="1">
      <alignment horizontal="left" vertical="center"/>
    </xf>
    <xf numFmtId="0" fontId="8" fillId="0" borderId="26" xfId="5" applyFont="1" applyBorder="1"/>
    <xf numFmtId="0" fontId="8" fillId="0" borderId="27" xfId="5" applyFont="1" applyBorder="1"/>
    <xf numFmtId="164" fontId="8" fillId="0" borderId="27" xfId="0" applyFont="1" applyBorder="1" applyAlignment="1">
      <alignment vertical="center"/>
    </xf>
    <xf numFmtId="164" fontId="8" fillId="0" borderId="27" xfId="0" applyFont="1" applyBorder="1" applyAlignment="1">
      <alignment horizontal="center" vertical="center"/>
    </xf>
    <xf numFmtId="164" fontId="8" fillId="0" borderId="27" xfId="0" applyFont="1" applyBorder="1" applyAlignment="1">
      <alignment horizontal="right" vertical="center"/>
    </xf>
    <xf numFmtId="2" fontId="8" fillId="0" borderId="28" xfId="0" applyNumberFormat="1" applyFont="1" applyBorder="1" applyAlignment="1">
      <alignment horizontal="right" vertical="center"/>
    </xf>
    <xf numFmtId="1" fontId="15" fillId="0" borderId="23" xfId="7" applyNumberFormat="1" applyFont="1" applyBorder="1" applyAlignment="1">
      <alignment horizontal="right" vertical="center"/>
    </xf>
    <xf numFmtId="1" fontId="20" fillId="0" borderId="23" xfId="7" applyNumberFormat="1" applyFont="1" applyBorder="1" applyAlignment="1">
      <alignment horizontal="right" vertical="center"/>
    </xf>
    <xf numFmtId="1" fontId="20" fillId="3" borderId="23" xfId="7" applyNumberFormat="1" applyFont="1" applyFill="1" applyBorder="1" applyAlignment="1">
      <alignment horizontal="right" vertical="center"/>
    </xf>
    <xf numFmtId="1" fontId="15" fillId="0" borderId="50" xfId="7" applyNumberFormat="1" applyFont="1" applyBorder="1" applyAlignment="1">
      <alignment horizontal="right" vertical="center"/>
    </xf>
    <xf numFmtId="1" fontId="20" fillId="4" borderId="24" xfId="7" applyNumberFormat="1" applyFont="1" applyFill="1" applyBorder="1" applyAlignment="1">
      <alignment horizontal="right" vertical="center"/>
    </xf>
    <xf numFmtId="1" fontId="15" fillId="0" borderId="23" xfId="0" applyNumberFormat="1" applyFont="1" applyBorder="1" applyAlignment="1">
      <alignment horizontal="right" vertical="center"/>
    </xf>
    <xf numFmtId="1" fontId="20" fillId="0" borderId="23" xfId="0" applyNumberFormat="1" applyFont="1" applyBorder="1" applyAlignment="1">
      <alignment horizontal="right" vertical="center"/>
    </xf>
    <xf numFmtId="167" fontId="15" fillId="0" borderId="23" xfId="0" applyNumberFormat="1" applyFont="1" applyBorder="1" applyAlignment="1">
      <alignment horizontal="right"/>
    </xf>
    <xf numFmtId="167" fontId="15" fillId="0" borderId="27" xfId="0" applyNumberFormat="1" applyFont="1" applyBorder="1" applyAlignment="1">
      <alignment horizontal="right" vertical="center"/>
    </xf>
    <xf numFmtId="167" fontId="15" fillId="0" borderId="28" xfId="0" applyNumberFormat="1" applyFont="1" applyBorder="1" applyAlignment="1">
      <alignment horizontal="right" vertical="center"/>
    </xf>
    <xf numFmtId="164" fontId="15" fillId="0" borderId="26" xfId="0" applyFont="1" applyBorder="1" applyAlignment="1">
      <alignment horizontal="center"/>
    </xf>
    <xf numFmtId="164" fontId="15" fillId="0" borderId="27" xfId="0" applyFont="1" applyBorder="1" applyAlignment="1">
      <alignment horizontal="left" vertical="center"/>
    </xf>
    <xf numFmtId="167" fontId="8" fillId="0" borderId="0" xfId="0" applyNumberFormat="1" applyFont="1" applyAlignment="1">
      <alignment vertical="center"/>
    </xf>
    <xf numFmtId="168" fontId="8" fillId="0" borderId="37" xfId="7" applyNumberFormat="1" applyFont="1" applyBorder="1" applyAlignment="1">
      <alignment horizontal="right" vertical="center" wrapText="1"/>
    </xf>
    <xf numFmtId="168" fontId="8" fillId="0" borderId="38" xfId="7" applyNumberFormat="1" applyFont="1" applyBorder="1" applyAlignment="1">
      <alignment horizontal="right" vertical="center"/>
    </xf>
    <xf numFmtId="164" fontId="8" fillId="0" borderId="51" xfId="7" applyFont="1" applyBorder="1" applyAlignment="1">
      <alignment horizontal="left" vertical="center"/>
    </xf>
    <xf numFmtId="168" fontId="8" fillId="0" borderId="40" xfId="7" applyNumberFormat="1" applyFont="1" applyBorder="1" applyAlignment="1">
      <alignment horizontal="right" vertical="center" wrapText="1"/>
    </xf>
    <xf numFmtId="168" fontId="8" fillId="0" borderId="41" xfId="7" applyNumberFormat="1" applyFont="1" applyBorder="1" applyAlignment="1">
      <alignment horizontal="right" vertical="center"/>
    </xf>
    <xf numFmtId="1" fontId="8" fillId="0" borderId="52" xfId="7" applyNumberFormat="1" applyFont="1" applyBorder="1" applyAlignment="1">
      <alignment horizontal="right" vertical="center"/>
    </xf>
    <xf numFmtId="164" fontId="9" fillId="0" borderId="51" xfId="7" applyFont="1" applyBorder="1" applyAlignment="1">
      <alignment horizontal="left" vertical="center"/>
    </xf>
    <xf numFmtId="168" fontId="9" fillId="0" borderId="40" xfId="7" applyNumberFormat="1" applyFont="1" applyBorder="1" applyAlignment="1">
      <alignment horizontal="right" vertical="center" wrapText="1"/>
    </xf>
    <xf numFmtId="168" fontId="9" fillId="0" borderId="41" xfId="7" applyNumberFormat="1" applyFont="1" applyBorder="1" applyAlignment="1">
      <alignment horizontal="right" vertical="center" wrapText="1"/>
    </xf>
    <xf numFmtId="1" fontId="9" fillId="0" borderId="52" xfId="7" applyNumberFormat="1" applyFont="1" applyBorder="1" applyAlignment="1">
      <alignment horizontal="right" vertical="center"/>
    </xf>
    <xf numFmtId="164" fontId="8" fillId="0" borderId="51" xfId="7" applyFont="1" applyBorder="1" applyAlignment="1">
      <alignment horizontal="left" vertical="center" wrapText="1"/>
    </xf>
    <xf numFmtId="168" fontId="8" fillId="0" borderId="41" xfId="7" applyNumberFormat="1" applyFont="1" applyBorder="1" applyAlignment="1">
      <alignment horizontal="right" vertical="center" wrapText="1"/>
    </xf>
    <xf numFmtId="164" fontId="9" fillId="0" borderId="53" xfId="7" applyFont="1" applyBorder="1" applyAlignment="1">
      <alignment horizontal="left" vertical="center"/>
    </xf>
    <xf numFmtId="168" fontId="9" fillId="0" borderId="48" xfId="7" applyNumberFormat="1" applyFont="1" applyBorder="1" applyAlignment="1">
      <alignment horizontal="right" vertical="center" wrapText="1"/>
    </xf>
    <xf numFmtId="168" fontId="9" fillId="0" borderId="49" xfId="7" applyNumberFormat="1" applyFont="1" applyBorder="1" applyAlignment="1">
      <alignment horizontal="right" vertical="center" wrapText="1"/>
    </xf>
    <xf numFmtId="1" fontId="9" fillId="0" borderId="54" xfId="7" applyNumberFormat="1" applyFont="1" applyBorder="1" applyAlignment="1">
      <alignment horizontal="right" vertical="center"/>
    </xf>
    <xf numFmtId="2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vertical="center"/>
    </xf>
    <xf numFmtId="168" fontId="9" fillId="0" borderId="49" xfId="7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0" fontId="8" fillId="0" borderId="26" xfId="5" applyFont="1" applyBorder="1" applyAlignment="1">
      <alignment vertical="center"/>
    </xf>
    <xf numFmtId="0" fontId="8" fillId="0" borderId="27" xfId="5" applyFont="1" applyBorder="1" applyAlignment="1">
      <alignment vertical="center"/>
    </xf>
    <xf numFmtId="0" fontId="8" fillId="0" borderId="27" xfId="5" applyFont="1" applyBorder="1" applyAlignment="1">
      <alignment horizontal="right" vertical="center"/>
    </xf>
    <xf numFmtId="2" fontId="8" fillId="0" borderId="28" xfId="5" applyNumberFormat="1" applyFont="1" applyBorder="1" applyAlignment="1">
      <alignment vertical="center"/>
    </xf>
    <xf numFmtId="164" fontId="8" fillId="0" borderId="55" xfId="7" applyFont="1" applyBorder="1" applyAlignment="1">
      <alignment horizontal="left" vertical="center"/>
    </xf>
    <xf numFmtId="164" fontId="8" fillId="0" borderId="56" xfId="7" applyFont="1" applyBorder="1" applyAlignment="1">
      <alignment horizontal="left" vertical="center"/>
    </xf>
    <xf numFmtId="164" fontId="9" fillId="0" borderId="56" xfId="7" applyFont="1" applyBorder="1" applyAlignment="1">
      <alignment horizontal="left" vertical="center"/>
    </xf>
    <xf numFmtId="164" fontId="8" fillId="0" borderId="56" xfId="7" applyFont="1" applyBorder="1" applyAlignment="1">
      <alignment horizontal="left" vertical="center" wrapText="1"/>
    </xf>
    <xf numFmtId="164" fontId="9" fillId="0" borderId="57" xfId="7" applyFont="1" applyBorder="1" applyAlignment="1">
      <alignment horizontal="left" vertical="center"/>
    </xf>
    <xf numFmtId="164" fontId="8" fillId="0" borderId="38" xfId="0" applyFont="1" applyBorder="1" applyAlignment="1">
      <alignment horizontal="left" vertical="center"/>
    </xf>
    <xf numFmtId="164" fontId="8" fillId="0" borderId="58" xfId="0" applyFont="1" applyBorder="1" applyAlignment="1">
      <alignment horizontal="left" vertical="center"/>
    </xf>
    <xf numFmtId="164" fontId="8" fillId="0" borderId="41" xfId="0" applyFont="1" applyBorder="1" applyAlignment="1">
      <alignment horizontal="left" vertical="center"/>
    </xf>
    <xf numFmtId="164" fontId="8" fillId="0" borderId="51" xfId="0" applyFont="1" applyBorder="1" applyAlignment="1">
      <alignment horizontal="left" vertical="center"/>
    </xf>
    <xf numFmtId="164" fontId="8" fillId="0" borderId="44" xfId="0" applyFont="1" applyBorder="1" applyAlignment="1">
      <alignment horizontal="left" vertical="center"/>
    </xf>
    <xf numFmtId="164" fontId="8" fillId="0" borderId="59" xfId="0" applyFont="1" applyBorder="1" applyAlignment="1">
      <alignment horizontal="left" vertical="center"/>
    </xf>
    <xf numFmtId="164" fontId="8" fillId="0" borderId="13" xfId="0" applyFont="1" applyBorder="1" applyAlignment="1">
      <alignment horizontal="left" vertical="center"/>
    </xf>
    <xf numFmtId="164" fontId="8" fillId="0" borderId="15" xfId="0" applyFont="1" applyBorder="1" applyAlignment="1">
      <alignment horizontal="left" vertical="center"/>
    </xf>
    <xf numFmtId="164" fontId="8" fillId="0" borderId="7" xfId="0" applyFont="1" applyBorder="1" applyAlignment="1">
      <alignment horizontal="left" vertical="center"/>
    </xf>
    <xf numFmtId="164" fontId="9" fillId="0" borderId="7" xfId="0" applyFont="1" applyBorder="1" applyAlignment="1">
      <alignment horizontal="left" vertical="center"/>
    </xf>
    <xf numFmtId="164" fontId="8" fillId="0" borderId="49" xfId="0" applyFont="1" applyBorder="1" applyAlignment="1">
      <alignment horizontal="left" vertical="center"/>
    </xf>
    <xf numFmtId="164" fontId="8" fillId="0" borderId="53" xfId="0" applyFont="1" applyBorder="1" applyAlignment="1">
      <alignment horizontal="left" vertical="center"/>
    </xf>
    <xf numFmtId="164" fontId="9" fillId="6" borderId="17" xfId="7" applyFont="1" applyFill="1" applyBorder="1" applyAlignment="1">
      <alignment horizontal="left" vertical="center"/>
    </xf>
    <xf numFmtId="168" fontId="9" fillId="6" borderId="17" xfId="7" applyNumberFormat="1" applyFont="1" applyFill="1" applyBorder="1" applyAlignment="1">
      <alignment horizontal="right" vertical="center" wrapText="1"/>
    </xf>
    <xf numFmtId="1" fontId="9" fillId="6" borderId="22" xfId="7" applyNumberFormat="1" applyFont="1" applyFill="1" applyBorder="1" applyAlignment="1">
      <alignment horizontal="right" vertical="center"/>
    </xf>
    <xf numFmtId="0" fontId="9" fillId="6" borderId="16" xfId="5" applyFont="1" applyFill="1" applyBorder="1" applyAlignment="1">
      <alignment vertical="center" wrapText="1"/>
    </xf>
    <xf numFmtId="168" fontId="9" fillId="6" borderId="17" xfId="5" applyNumberFormat="1" applyFont="1" applyFill="1" applyBorder="1" applyAlignment="1">
      <alignment vertical="center" wrapText="1"/>
    </xf>
    <xf numFmtId="2" fontId="9" fillId="6" borderId="22" xfId="5" applyNumberFormat="1" applyFont="1" applyFill="1" applyBorder="1" applyAlignment="1">
      <alignment vertical="center"/>
    </xf>
    <xf numFmtId="0" fontId="12" fillId="0" borderId="0" xfId="5" applyFont="1" applyAlignment="1">
      <alignment vertical="center"/>
    </xf>
    <xf numFmtId="164" fontId="8" fillId="0" borderId="60" xfId="0" applyFont="1" applyBorder="1" applyAlignment="1">
      <alignment horizontal="left" vertical="center"/>
    </xf>
    <xf numFmtId="2" fontId="8" fillId="0" borderId="61" xfId="0" applyNumberFormat="1" applyFont="1" applyBorder="1" applyAlignment="1">
      <alignment horizontal="right" vertical="center"/>
    </xf>
    <xf numFmtId="166" fontId="8" fillId="0" borderId="40" xfId="0" applyNumberFormat="1" applyFont="1" applyBorder="1" applyAlignment="1">
      <alignment horizontal="left" vertical="center"/>
    </xf>
    <xf numFmtId="2" fontId="8" fillId="0" borderId="42" xfId="0" quotePrefix="1" applyNumberFormat="1" applyFont="1" applyBorder="1" applyAlignment="1">
      <alignment horizontal="right" vertical="center"/>
    </xf>
    <xf numFmtId="0" fontId="8" fillId="0" borderId="1" xfId="5" applyFont="1" applyBorder="1" applyAlignment="1">
      <alignment horizontal="left" vertical="center" wrapText="1"/>
    </xf>
    <xf numFmtId="1" fontId="8" fillId="0" borderId="1" xfId="5" applyNumberFormat="1" applyFont="1" applyBorder="1" applyAlignment="1">
      <alignment vertical="center" wrapText="1"/>
    </xf>
    <xf numFmtId="0" fontId="8" fillId="0" borderId="12" xfId="5" applyFont="1" applyBorder="1" applyAlignment="1">
      <alignment horizontal="left" vertical="center" wrapText="1"/>
    </xf>
    <xf numFmtId="1" fontId="8" fillId="0" borderId="12" xfId="5" applyNumberFormat="1" applyFont="1" applyBorder="1" applyAlignment="1">
      <alignment vertical="center" wrapText="1"/>
    </xf>
    <xf numFmtId="0" fontId="8" fillId="0" borderId="27" xfId="5" applyFont="1" applyBorder="1" applyAlignment="1">
      <alignment horizontal="left" vertical="center"/>
    </xf>
    <xf numFmtId="0" fontId="8" fillId="0" borderId="62" xfId="5" applyFont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4" fontId="8" fillId="0" borderId="0" xfId="0" applyFont="1" applyAlignment="1">
      <alignment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1" fontId="8" fillId="0" borderId="1" xfId="5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63" xfId="5" applyFont="1" applyBorder="1" applyAlignment="1">
      <alignment horizontal="center" vertical="center" wrapText="1"/>
    </xf>
    <xf numFmtId="1" fontId="8" fillId="0" borderId="1" xfId="5" quotePrefix="1" applyNumberFormat="1" applyFont="1" applyBorder="1" applyAlignment="1">
      <alignment horizontal="center" vertical="center" wrapText="1"/>
    </xf>
    <xf numFmtId="0" fontId="8" fillId="0" borderId="1" xfId="5" quotePrefix="1" applyFont="1" applyBorder="1" applyAlignment="1">
      <alignment horizontal="left" vertical="center" wrapText="1"/>
    </xf>
    <xf numFmtId="0" fontId="8" fillId="0" borderId="64" xfId="5" applyFont="1" applyBorder="1" applyAlignment="1">
      <alignment horizontal="center" vertical="center" wrapText="1"/>
    </xf>
    <xf numFmtId="1" fontId="8" fillId="0" borderId="12" xfId="5" applyNumberFormat="1" applyFont="1" applyBorder="1" applyAlignment="1">
      <alignment horizontal="center" vertical="center" wrapText="1"/>
    </xf>
    <xf numFmtId="2" fontId="8" fillId="0" borderId="21" xfId="5" applyNumberFormat="1" applyFont="1" applyBorder="1" applyAlignment="1">
      <alignment vertical="center" wrapText="1"/>
    </xf>
    <xf numFmtId="164" fontId="8" fillId="0" borderId="1" xfId="1" applyFont="1" applyBorder="1" applyAlignment="1">
      <alignment horizontal="left" vertical="center" wrapText="1"/>
    </xf>
    <xf numFmtId="2" fontId="8" fillId="0" borderId="34" xfId="0" quotePrefix="1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center" vertical="center"/>
    </xf>
    <xf numFmtId="164" fontId="8" fillId="0" borderId="10" xfId="0" applyFont="1" applyBorder="1" applyAlignment="1">
      <alignment horizontal="center" vertical="center"/>
    </xf>
    <xf numFmtId="166" fontId="8" fillId="0" borderId="65" xfId="0" applyNumberFormat="1" applyFont="1" applyBorder="1" applyAlignment="1">
      <alignment horizontal="center" vertical="center"/>
    </xf>
    <xf numFmtId="164" fontId="8" fillId="0" borderId="65" xfId="0" applyFont="1" applyBorder="1" applyAlignment="1">
      <alignment horizontal="left" vertical="center"/>
    </xf>
    <xf numFmtId="164" fontId="8" fillId="0" borderId="10" xfId="0" applyFont="1" applyBorder="1" applyAlignment="1">
      <alignment vertical="center"/>
    </xf>
    <xf numFmtId="166" fontId="8" fillId="0" borderId="66" xfId="0" applyNumberFormat="1" applyFont="1" applyBorder="1" applyAlignment="1">
      <alignment horizontal="left" vertical="center"/>
    </xf>
    <xf numFmtId="167" fontId="8" fillId="0" borderId="67" xfId="7" applyNumberFormat="1" applyFont="1" applyBorder="1" applyAlignment="1">
      <alignment horizontal="right" vertical="center"/>
    </xf>
    <xf numFmtId="167" fontId="8" fillId="0" borderId="52" xfId="7" applyNumberFormat="1" applyFont="1" applyBorder="1" applyAlignment="1">
      <alignment horizontal="right" vertical="center"/>
    </xf>
    <xf numFmtId="167" fontId="9" fillId="0" borderId="52" xfId="7" applyNumberFormat="1" applyFont="1" applyBorder="1" applyAlignment="1">
      <alignment horizontal="right" vertical="center"/>
    </xf>
    <xf numFmtId="167" fontId="9" fillId="0" borderId="54" xfId="7" applyNumberFormat="1" applyFont="1" applyBorder="1" applyAlignment="1">
      <alignment horizontal="right" vertical="center"/>
    </xf>
    <xf numFmtId="0" fontId="8" fillId="0" borderId="1" xfId="5" applyFont="1" applyBorder="1" applyAlignment="1">
      <alignment vertical="center" wrapText="1"/>
    </xf>
    <xf numFmtId="169" fontId="9" fillId="0" borderId="0" xfId="0" applyNumberFormat="1" applyFont="1" applyAlignment="1">
      <alignment vertical="center"/>
    </xf>
    <xf numFmtId="164" fontId="14" fillId="7" borderId="62" xfId="0" applyFont="1" applyFill="1" applyBorder="1" applyAlignment="1">
      <alignment horizontal="center" vertical="center"/>
    </xf>
    <xf numFmtId="164" fontId="14" fillId="7" borderId="1" xfId="0" applyFont="1" applyFill="1" applyBorder="1" applyAlignment="1">
      <alignment horizontal="center" vertical="center"/>
    </xf>
    <xf numFmtId="164" fontId="14" fillId="7" borderId="1" xfId="0" applyFont="1" applyFill="1" applyBorder="1" applyAlignment="1">
      <alignment horizontal="center" vertical="center" wrapText="1"/>
    </xf>
    <xf numFmtId="2" fontId="14" fillId="7" borderId="47" xfId="0" applyNumberFormat="1" applyFont="1" applyFill="1" applyBorder="1" applyAlignment="1">
      <alignment horizontal="center" vertical="center" wrapText="1"/>
    </xf>
    <xf numFmtId="164" fontId="9" fillId="8" borderId="62" xfId="0" applyFont="1" applyFill="1" applyBorder="1" applyAlignment="1">
      <alignment horizontal="center" vertical="center"/>
    </xf>
    <xf numFmtId="164" fontId="9" fillId="8" borderId="1" xfId="0" applyFont="1" applyFill="1" applyBorder="1" applyAlignment="1">
      <alignment horizontal="center" vertical="center"/>
    </xf>
    <xf numFmtId="164" fontId="9" fillId="8" borderId="1" xfId="0" applyFont="1" applyFill="1" applyBorder="1" applyAlignment="1">
      <alignment horizontal="center" vertical="center" wrapText="1"/>
    </xf>
    <xf numFmtId="164" fontId="9" fillId="8" borderId="20" xfId="0" applyFont="1" applyFill="1" applyBorder="1" applyAlignment="1">
      <alignment horizontal="center" vertical="center" wrapText="1"/>
    </xf>
    <xf numFmtId="164" fontId="9" fillId="8" borderId="8" xfId="0" applyFont="1" applyFill="1" applyBorder="1" applyAlignment="1">
      <alignment horizontal="center" vertical="center"/>
    </xf>
    <xf numFmtId="164" fontId="9" fillId="8" borderId="15" xfId="0" applyFont="1" applyFill="1" applyBorder="1" applyAlignment="1">
      <alignment horizontal="center" vertical="center" wrapText="1"/>
    </xf>
    <xf numFmtId="164" fontId="9" fillId="8" borderId="7" xfId="0" applyFont="1" applyFill="1" applyBorder="1" applyAlignment="1">
      <alignment horizontal="center" vertical="center" wrapText="1"/>
    </xf>
    <xf numFmtId="2" fontId="9" fillId="8" borderId="47" xfId="0" applyNumberFormat="1" applyFont="1" applyFill="1" applyBorder="1" applyAlignment="1">
      <alignment horizontal="right" vertical="center" wrapText="1"/>
    </xf>
    <xf numFmtId="164" fontId="9" fillId="8" borderId="68" xfId="0" applyFont="1" applyFill="1" applyBorder="1" applyAlignment="1">
      <alignment horizontal="left" vertical="center"/>
    </xf>
    <xf numFmtId="164" fontId="9" fillId="8" borderId="69" xfId="0" applyFont="1" applyFill="1" applyBorder="1" applyAlignment="1">
      <alignment horizontal="center" vertical="center"/>
    </xf>
    <xf numFmtId="164" fontId="8" fillId="8" borderId="70" xfId="0" applyFont="1" applyFill="1" applyBorder="1" applyAlignment="1">
      <alignment vertical="center"/>
    </xf>
    <xf numFmtId="166" fontId="8" fillId="8" borderId="19" xfId="0" applyNumberFormat="1" applyFont="1" applyFill="1" applyBorder="1" applyAlignment="1">
      <alignment horizontal="center" vertical="center"/>
    </xf>
    <xf numFmtId="164" fontId="8" fillId="8" borderId="19" xfId="0" applyFont="1" applyFill="1" applyBorder="1" applyAlignment="1">
      <alignment horizontal="center" vertical="center"/>
    </xf>
    <xf numFmtId="164" fontId="8" fillId="8" borderId="16" xfId="0" applyFont="1" applyFill="1" applyBorder="1" applyAlignment="1">
      <alignment horizontal="center" vertical="center"/>
    </xf>
    <xf numFmtId="2" fontId="9" fillId="8" borderId="71" xfId="0" applyNumberFormat="1" applyFont="1" applyFill="1" applyBorder="1" applyAlignment="1">
      <alignment horizontal="right" vertical="center"/>
    </xf>
    <xf numFmtId="167" fontId="14" fillId="7" borderId="1" xfId="0" applyNumberFormat="1" applyFont="1" applyFill="1" applyBorder="1" applyAlignment="1">
      <alignment horizontal="center" vertical="center"/>
    </xf>
    <xf numFmtId="167" fontId="14" fillId="7" borderId="72" xfId="0" applyNumberFormat="1" applyFont="1" applyFill="1" applyBorder="1" applyAlignment="1">
      <alignment horizontal="center" vertical="center"/>
    </xf>
    <xf numFmtId="167" fontId="14" fillId="7" borderId="8" xfId="0" applyNumberFormat="1" applyFont="1" applyFill="1" applyBorder="1" applyAlignment="1">
      <alignment horizontal="center" vertical="center"/>
    </xf>
    <xf numFmtId="167" fontId="14" fillId="7" borderId="20" xfId="0" applyNumberFormat="1" applyFont="1" applyFill="1" applyBorder="1" applyAlignment="1">
      <alignment horizontal="center" vertical="center"/>
    </xf>
    <xf numFmtId="49" fontId="9" fillId="8" borderId="73" xfId="0" applyNumberFormat="1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/>
    </xf>
    <xf numFmtId="49" fontId="9" fillId="8" borderId="20" xfId="0" applyNumberFormat="1" applyFont="1" applyFill="1" applyBorder="1" applyAlignment="1">
      <alignment horizontal="center" vertical="center"/>
    </xf>
    <xf numFmtId="164" fontId="9" fillId="8" borderId="7" xfId="7" applyFont="1" applyFill="1" applyBorder="1" applyAlignment="1">
      <alignment horizontal="left" vertical="center"/>
    </xf>
    <xf numFmtId="169" fontId="9" fillId="8" borderId="7" xfId="7" applyNumberFormat="1" applyFont="1" applyFill="1" applyBorder="1" applyAlignment="1">
      <alignment horizontal="right" vertical="center"/>
    </xf>
    <xf numFmtId="167" fontId="9" fillId="8" borderId="20" xfId="7" applyNumberFormat="1" applyFont="1" applyFill="1" applyBorder="1" applyAlignment="1">
      <alignment horizontal="right" vertical="center"/>
    </xf>
    <xf numFmtId="168" fontId="9" fillId="8" borderId="1" xfId="7" applyNumberFormat="1" applyFont="1" applyFill="1" applyBorder="1" applyAlignment="1">
      <alignment horizontal="right" vertical="center" wrapText="1"/>
    </xf>
    <xf numFmtId="164" fontId="9" fillId="8" borderId="1" xfId="7" applyFont="1" applyFill="1" applyBorder="1" applyAlignment="1">
      <alignment horizontal="left" vertical="center"/>
    </xf>
    <xf numFmtId="164" fontId="22" fillId="7" borderId="62" xfId="1" applyFont="1" applyFill="1" applyBorder="1" applyAlignment="1">
      <alignment horizontal="center" vertical="center" wrapText="1"/>
    </xf>
    <xf numFmtId="164" fontId="22" fillId="7" borderId="1" xfId="1" applyFont="1" applyFill="1" applyBorder="1" applyAlignment="1">
      <alignment horizontal="left" vertical="center" wrapText="1"/>
    </xf>
    <xf numFmtId="164" fontId="22" fillId="7" borderId="1" xfId="1" applyFont="1" applyFill="1" applyBorder="1" applyAlignment="1">
      <alignment horizontal="center" vertical="center" wrapText="1"/>
    </xf>
    <xf numFmtId="164" fontId="22" fillId="7" borderId="20" xfId="1" applyFont="1" applyFill="1" applyBorder="1" applyAlignment="1">
      <alignment horizontal="center" vertical="center" wrapText="1"/>
    </xf>
    <xf numFmtId="0" fontId="7" fillId="8" borderId="64" xfId="2" applyFont="1" applyFill="1" applyBorder="1" applyAlignment="1">
      <alignment horizontal="center" vertical="center"/>
    </xf>
    <xf numFmtId="0" fontId="7" fillId="8" borderId="12" xfId="2" applyFont="1" applyFill="1" applyBorder="1" applyAlignment="1">
      <alignment horizontal="center" vertical="center"/>
    </xf>
    <xf numFmtId="0" fontId="7" fillId="8" borderId="12" xfId="2" applyFont="1" applyFill="1" applyBorder="1" applyAlignment="1">
      <alignment horizontal="center" vertical="center" wrapText="1"/>
    </xf>
    <xf numFmtId="0" fontId="7" fillId="8" borderId="12" xfId="2" quotePrefix="1" applyFont="1" applyFill="1" applyBorder="1" applyAlignment="1">
      <alignment horizontal="center" vertical="center" wrapText="1"/>
    </xf>
    <xf numFmtId="2" fontId="9" fillId="8" borderId="20" xfId="5" applyNumberFormat="1" applyFont="1" applyFill="1" applyBorder="1" applyAlignment="1">
      <alignment vertical="center" wrapText="1"/>
    </xf>
    <xf numFmtId="0" fontId="8" fillId="8" borderId="2" xfId="5" applyFont="1" applyFill="1" applyBorder="1" applyAlignment="1">
      <alignment vertical="center" wrapText="1"/>
    </xf>
    <xf numFmtId="1" fontId="8" fillId="8" borderId="2" xfId="5" applyNumberFormat="1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right" vertical="center"/>
    </xf>
    <xf numFmtId="0" fontId="8" fillId="8" borderId="13" xfId="5" applyFont="1" applyFill="1" applyBorder="1" applyAlignment="1">
      <alignment horizontal="center" vertical="center"/>
    </xf>
    <xf numFmtId="2" fontId="9" fillId="8" borderId="46" xfId="5" applyNumberFormat="1" applyFont="1" applyFill="1" applyBorder="1" applyAlignment="1">
      <alignment vertical="center"/>
    </xf>
    <xf numFmtId="164" fontId="8" fillId="0" borderId="26" xfId="0" applyFont="1" applyBorder="1" applyAlignment="1">
      <alignment vertical="center"/>
    </xf>
    <xf numFmtId="164" fontId="8" fillId="0" borderId="28" xfId="0" applyFont="1" applyBorder="1" applyAlignment="1">
      <alignment horizontal="right" vertical="center"/>
    </xf>
    <xf numFmtId="2" fontId="14" fillId="7" borderId="62" xfId="0" applyNumberFormat="1" applyFont="1" applyFill="1" applyBorder="1" applyAlignment="1">
      <alignment horizontal="center" vertical="center"/>
    </xf>
    <xf numFmtId="2" fontId="14" fillId="7" borderId="7" xfId="0" applyNumberFormat="1" applyFont="1" applyFill="1" applyBorder="1" applyAlignment="1">
      <alignment horizontal="center" vertical="center" wrapText="1"/>
    </xf>
    <xf numFmtId="168" fontId="14" fillId="7" borderId="1" xfId="0" applyNumberFormat="1" applyFont="1" applyFill="1" applyBorder="1" applyAlignment="1">
      <alignment horizontal="right" vertical="center" wrapText="1"/>
    </xf>
    <xf numFmtId="168" fontId="14" fillId="7" borderId="8" xfId="0" applyNumberFormat="1" applyFont="1" applyFill="1" applyBorder="1" applyAlignment="1">
      <alignment horizontal="right" vertical="center" wrapText="1"/>
    </xf>
    <xf numFmtId="167" fontId="14" fillId="7" borderId="20" xfId="0" applyNumberFormat="1" applyFont="1" applyFill="1" applyBorder="1" applyAlignment="1">
      <alignment horizontal="right" vertical="center"/>
    </xf>
    <xf numFmtId="49" fontId="9" fillId="8" borderId="64" xfId="0" applyNumberFormat="1" applyFont="1" applyFill="1" applyBorder="1" applyAlignment="1">
      <alignment horizontal="center" vertical="center"/>
    </xf>
    <xf numFmtId="49" fontId="9" fillId="8" borderId="13" xfId="0" applyNumberFormat="1" applyFont="1" applyFill="1" applyBorder="1" applyAlignment="1">
      <alignment horizontal="center" vertical="center"/>
    </xf>
    <xf numFmtId="168" fontId="9" fillId="8" borderId="12" xfId="0" applyNumberFormat="1" applyFont="1" applyFill="1" applyBorder="1" applyAlignment="1">
      <alignment horizontal="right" vertical="center" wrapText="1"/>
    </xf>
    <xf numFmtId="168" fontId="9" fillId="8" borderId="4" xfId="0" applyNumberFormat="1" applyFont="1" applyFill="1" applyBorder="1" applyAlignment="1">
      <alignment horizontal="right" vertical="center" wrapText="1"/>
    </xf>
    <xf numFmtId="49" fontId="9" fillId="8" borderId="20" xfId="0" applyNumberFormat="1" applyFont="1" applyFill="1" applyBorder="1" applyAlignment="1">
      <alignment horizontal="right" vertical="center" wrapText="1"/>
    </xf>
    <xf numFmtId="0" fontId="9" fillId="8" borderId="12" xfId="5" applyFont="1" applyFill="1" applyBorder="1" applyAlignment="1">
      <alignment vertical="center" wrapText="1"/>
    </xf>
    <xf numFmtId="168" fontId="9" fillId="8" borderId="1" xfId="5" applyNumberFormat="1" applyFont="1" applyFill="1" applyBorder="1" applyAlignment="1">
      <alignment vertical="center" wrapText="1"/>
    </xf>
    <xf numFmtId="2" fontId="9" fillId="8" borderId="20" xfId="5" applyNumberFormat="1" applyFont="1" applyFill="1" applyBorder="1" applyAlignment="1">
      <alignment vertical="center"/>
    </xf>
    <xf numFmtId="0" fontId="9" fillId="8" borderId="7" xfId="5" applyFont="1" applyFill="1" applyBorder="1" applyAlignment="1">
      <alignment vertical="center" wrapText="1"/>
    </xf>
    <xf numFmtId="0" fontId="8" fillId="8" borderId="1" xfId="5" applyFont="1" applyFill="1" applyBorder="1" applyAlignment="1">
      <alignment horizontal="center" vertical="center"/>
    </xf>
    <xf numFmtId="0" fontId="7" fillId="8" borderId="21" xfId="2" quotePrefix="1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vertical="center" wrapText="1"/>
    </xf>
    <xf numFmtId="1" fontId="8" fillId="8" borderId="15" xfId="5" applyNumberFormat="1" applyFont="1" applyFill="1" applyBorder="1" applyAlignment="1">
      <alignment horizontal="center" vertical="center"/>
    </xf>
    <xf numFmtId="0" fontId="8" fillId="0" borderId="74" xfId="5" applyFont="1" applyBorder="1" applyAlignment="1">
      <alignment horizontal="center" vertical="center" wrapText="1"/>
    </xf>
    <xf numFmtId="0" fontId="8" fillId="0" borderId="75" xfId="5" applyFont="1" applyBorder="1" applyAlignment="1">
      <alignment horizontal="left" vertical="center" wrapText="1"/>
    </xf>
    <xf numFmtId="1" fontId="8" fillId="0" borderId="75" xfId="5" applyNumberFormat="1" applyFont="1" applyBorder="1" applyAlignment="1">
      <alignment vertical="center" wrapText="1"/>
    </xf>
    <xf numFmtId="1" fontId="8" fillId="0" borderId="75" xfId="5" applyNumberFormat="1" applyFont="1" applyBorder="1" applyAlignment="1">
      <alignment horizontal="center" vertical="center" wrapText="1"/>
    </xf>
    <xf numFmtId="2" fontId="9" fillId="0" borderId="76" xfId="5" applyNumberFormat="1" applyFont="1" applyBorder="1" applyAlignment="1">
      <alignment horizontal="right" vertical="center" wrapText="1"/>
    </xf>
    <xf numFmtId="0" fontId="8" fillId="0" borderId="86" xfId="5" applyFont="1" applyBorder="1" applyAlignment="1">
      <alignment horizontal="left" vertical="center" wrapText="1"/>
    </xf>
    <xf numFmtId="168" fontId="8" fillId="0" borderId="86" xfId="5" applyNumberFormat="1" applyFont="1" applyBorder="1" applyAlignment="1">
      <alignment vertical="center" wrapText="1"/>
    </xf>
    <xf numFmtId="2" fontId="8" fillId="0" borderId="87" xfId="5" applyNumberFormat="1" applyFont="1" applyBorder="1" applyAlignment="1">
      <alignment vertical="center"/>
    </xf>
    <xf numFmtId="2" fontId="9" fillId="0" borderId="1" xfId="5" applyNumberFormat="1" applyFont="1" applyBorder="1" applyAlignment="1">
      <alignment vertical="center"/>
    </xf>
    <xf numFmtId="1" fontId="8" fillId="0" borderId="88" xfId="5" applyNumberFormat="1" applyFont="1" applyBorder="1" applyAlignment="1">
      <alignment vertical="center"/>
    </xf>
    <xf numFmtId="168" fontId="8" fillId="0" borderId="88" xfId="5" applyNumberFormat="1" applyFont="1" applyBorder="1" applyAlignment="1">
      <alignment vertical="center" wrapText="1"/>
    </xf>
    <xf numFmtId="2" fontId="8" fillId="0" borderId="89" xfId="5" applyNumberFormat="1" applyFont="1" applyBorder="1" applyAlignment="1">
      <alignment vertical="center"/>
    </xf>
    <xf numFmtId="0" fontId="8" fillId="0" borderId="88" xfId="5" applyFont="1" applyBorder="1" applyAlignment="1">
      <alignment horizontal="left" vertical="center" wrapText="1"/>
    </xf>
    <xf numFmtId="0" fontId="24" fillId="0" borderId="0" xfId="2" applyFont="1"/>
    <xf numFmtId="164" fontId="8" fillId="0" borderId="55" xfId="8" applyFont="1" applyBorder="1" applyAlignment="1">
      <alignment horizontal="left" vertical="center"/>
    </xf>
    <xf numFmtId="168" fontId="8" fillId="0" borderId="37" xfId="8" applyNumberFormat="1" applyFont="1" applyBorder="1" applyAlignment="1">
      <alignment horizontal="right" vertical="center" wrapText="1"/>
    </xf>
    <xf numFmtId="168" fontId="8" fillId="0" borderId="38" xfId="8" applyNumberFormat="1" applyFont="1" applyBorder="1" applyAlignment="1">
      <alignment horizontal="right" vertical="center"/>
    </xf>
    <xf numFmtId="168" fontId="24" fillId="0" borderId="0" xfId="2" applyNumberFormat="1" applyFont="1"/>
    <xf numFmtId="164" fontId="8" fillId="0" borderId="56" xfId="8" applyFont="1" applyBorder="1" applyAlignment="1">
      <alignment horizontal="left" vertical="center"/>
    </xf>
    <xf numFmtId="168" fontId="8" fillId="0" borderId="40" xfId="8" applyNumberFormat="1" applyFont="1" applyBorder="1" applyAlignment="1">
      <alignment horizontal="right" vertical="center" wrapText="1"/>
    </xf>
    <xf numFmtId="168" fontId="8" fillId="0" borderId="41" xfId="8" applyNumberFormat="1" applyFont="1" applyBorder="1" applyAlignment="1">
      <alignment horizontal="right" vertical="center"/>
    </xf>
    <xf numFmtId="164" fontId="9" fillId="0" borderId="56" xfId="8" applyFont="1" applyBorder="1" applyAlignment="1">
      <alignment horizontal="left" vertical="center"/>
    </xf>
    <xf numFmtId="168" fontId="9" fillId="0" borderId="40" xfId="8" applyNumberFormat="1" applyFont="1" applyBorder="1" applyAlignment="1">
      <alignment horizontal="right" vertical="center" wrapText="1"/>
    </xf>
    <xf numFmtId="164" fontId="8" fillId="0" borderId="56" xfId="8" applyFont="1" applyBorder="1" applyAlignment="1">
      <alignment horizontal="left" vertical="center" wrapText="1"/>
    </xf>
    <xf numFmtId="164" fontId="9" fillId="0" borderId="57" xfId="8" applyFont="1" applyBorder="1" applyAlignment="1">
      <alignment horizontal="left" vertical="center"/>
    </xf>
    <xf numFmtId="168" fontId="9" fillId="0" borderId="48" xfId="8" applyNumberFormat="1" applyFont="1" applyBorder="1" applyAlignment="1">
      <alignment horizontal="right" vertical="center" wrapText="1"/>
    </xf>
    <xf numFmtId="168" fontId="9" fillId="0" borderId="41" xfId="8" applyNumberFormat="1" applyFont="1" applyBorder="1" applyAlignment="1">
      <alignment horizontal="right" vertical="center" wrapText="1"/>
    </xf>
    <xf numFmtId="168" fontId="24" fillId="0" borderId="0" xfId="2" applyNumberFormat="1" applyFont="1" applyAlignment="1">
      <alignment horizontal="right"/>
    </xf>
    <xf numFmtId="0" fontId="9" fillId="11" borderId="62" xfId="2" applyFont="1" applyFill="1" applyBorder="1" applyAlignment="1">
      <alignment horizontal="center" vertical="center"/>
    </xf>
    <xf numFmtId="0" fontId="9" fillId="11" borderId="7" xfId="2" quotePrefix="1" applyFont="1" applyFill="1" applyBorder="1" applyAlignment="1">
      <alignment horizontal="center" vertical="center" wrapText="1"/>
    </xf>
    <xf numFmtId="0" fontId="9" fillId="11" borderId="1" xfId="2" applyFont="1" applyFill="1" applyBorder="1" applyAlignment="1">
      <alignment horizontal="center" vertical="center" wrapText="1"/>
    </xf>
    <xf numFmtId="164" fontId="9" fillId="10" borderId="7" xfId="8" applyFont="1" applyFill="1" applyBorder="1" applyAlignment="1">
      <alignment horizontal="left" vertical="center"/>
    </xf>
    <xf numFmtId="168" fontId="9" fillId="10" borderId="1" xfId="8" applyNumberFormat="1" applyFont="1" applyFill="1" applyBorder="1" applyAlignment="1">
      <alignment horizontal="right" vertical="center" wrapText="1"/>
    </xf>
    <xf numFmtId="2" fontId="9" fillId="11" borderId="20" xfId="2" quotePrefix="1" applyNumberFormat="1" applyFont="1" applyFill="1" applyBorder="1" applyAlignment="1">
      <alignment horizontal="center" vertical="center" wrapText="1"/>
    </xf>
    <xf numFmtId="2" fontId="8" fillId="0" borderId="67" xfId="8" applyNumberFormat="1" applyFont="1" applyBorder="1" applyAlignment="1">
      <alignment horizontal="right" vertical="center"/>
    </xf>
    <xf numFmtId="2" fontId="8" fillId="0" borderId="52" xfId="8" applyNumberFormat="1" applyFont="1" applyBorder="1" applyAlignment="1">
      <alignment horizontal="right" vertical="center"/>
    </xf>
    <xf numFmtId="2" fontId="9" fillId="0" borderId="52" xfId="8" applyNumberFormat="1" applyFont="1" applyBorder="1" applyAlignment="1">
      <alignment horizontal="right" vertical="center"/>
    </xf>
    <xf numFmtId="2" fontId="9" fillId="0" borderId="54" xfId="8" applyNumberFormat="1" applyFont="1" applyBorder="1" applyAlignment="1">
      <alignment horizontal="right" vertical="center"/>
    </xf>
    <xf numFmtId="2" fontId="9" fillId="10" borderId="20" xfId="8" applyNumberFormat="1" applyFont="1" applyFill="1" applyBorder="1" applyAlignment="1">
      <alignment horizontal="right" vertical="center"/>
    </xf>
    <xf numFmtId="2" fontId="24" fillId="0" borderId="0" xfId="2" applyNumberFormat="1" applyFont="1" applyAlignment="1">
      <alignment horizontal="right"/>
    </xf>
    <xf numFmtId="0" fontId="22" fillId="12" borderId="62" xfId="10" applyFont="1" applyFill="1" applyBorder="1" applyAlignment="1">
      <alignment horizontal="center" vertical="center" wrapText="1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7" xfId="10" applyFont="1" applyFill="1" applyBorder="1" applyAlignment="1">
      <alignment horizontal="center" vertical="center" wrapText="1"/>
    </xf>
    <xf numFmtId="2" fontId="22" fillId="12" borderId="20" xfId="10" applyNumberFormat="1" applyFont="1" applyFill="1" applyBorder="1" applyAlignment="1">
      <alignment horizontal="center" vertical="center" wrapText="1"/>
    </xf>
    <xf numFmtId="0" fontId="9" fillId="11" borderId="1" xfId="2" quotePrefix="1" applyFont="1" applyFill="1" applyBorder="1" applyAlignment="1">
      <alignment horizontal="center" vertical="center" wrapText="1"/>
    </xf>
    <xf numFmtId="0" fontId="13" fillId="0" borderId="0" xfId="2" applyAlignment="1">
      <alignment horizontal="left"/>
    </xf>
    <xf numFmtId="0" fontId="27" fillId="13" borderId="1" xfId="2" applyFont="1" applyFill="1" applyBorder="1" applyAlignment="1">
      <alignment horizontal="left" vertical="center"/>
    </xf>
    <xf numFmtId="0" fontId="13" fillId="0" borderId="0" xfId="2" applyAlignment="1">
      <alignment horizontal="left" vertical="center"/>
    </xf>
    <xf numFmtId="0" fontId="32" fillId="14" borderId="1" xfId="2" applyFont="1" applyFill="1" applyBorder="1" applyAlignment="1">
      <alignment horizontal="left" vertical="center" wrapText="1"/>
    </xf>
    <xf numFmtId="0" fontId="32" fillId="14" borderId="1" xfId="2" applyFont="1" applyFill="1" applyBorder="1" applyAlignment="1">
      <alignment vertical="center"/>
    </xf>
    <xf numFmtId="0" fontId="32" fillId="14" borderId="1" xfId="2" applyFont="1" applyFill="1" applyBorder="1" applyAlignment="1">
      <alignment vertical="center" wrapText="1"/>
    </xf>
    <xf numFmtId="0" fontId="33" fillId="14" borderId="1" xfId="2" applyFont="1" applyFill="1" applyBorder="1" applyAlignment="1">
      <alignment vertical="center" wrapText="1"/>
    </xf>
    <xf numFmtId="0" fontId="32" fillId="14" borderId="1" xfId="2" applyFont="1" applyFill="1" applyBorder="1" applyAlignment="1">
      <alignment horizontal="center" vertical="center"/>
    </xf>
    <xf numFmtId="0" fontId="36" fillId="14" borderId="1" xfId="2" applyFont="1" applyFill="1" applyBorder="1" applyAlignment="1">
      <alignment horizontal="left" vertical="center" wrapText="1"/>
    </xf>
    <xf numFmtId="0" fontId="36" fillId="14" borderId="1" xfId="2" applyFont="1" applyFill="1" applyBorder="1" applyAlignment="1">
      <alignment vertical="center"/>
    </xf>
    <xf numFmtId="0" fontId="36" fillId="14" borderId="1" xfId="2" applyFont="1" applyFill="1" applyBorder="1" applyAlignment="1">
      <alignment horizontal="center" vertical="center"/>
    </xf>
    <xf numFmtId="0" fontId="32" fillId="14" borderId="1" xfId="2" applyFont="1" applyFill="1" applyBorder="1" applyAlignment="1">
      <alignment horizontal="left" vertical="center"/>
    </xf>
    <xf numFmtId="2" fontId="32" fillId="14" borderId="1" xfId="2" applyNumberFormat="1" applyFont="1" applyFill="1" applyBorder="1" applyAlignment="1">
      <alignment horizontal="center" vertical="center"/>
    </xf>
    <xf numFmtId="2" fontId="36" fillId="14" borderId="1" xfId="2" applyNumberFormat="1" applyFont="1" applyFill="1" applyBorder="1" applyAlignment="1">
      <alignment horizontal="center" vertical="center" wrapText="1"/>
    </xf>
    <xf numFmtId="0" fontId="32" fillId="14" borderId="9" xfId="2" applyFont="1" applyFill="1" applyBorder="1" applyAlignment="1">
      <alignment horizontal="left" vertical="center" wrapText="1"/>
    </xf>
    <xf numFmtId="0" fontId="32" fillId="14" borderId="9" xfId="2" applyFont="1" applyFill="1" applyBorder="1" applyAlignment="1">
      <alignment vertical="center"/>
    </xf>
    <xf numFmtId="0" fontId="33" fillId="14" borderId="9" xfId="2" applyFont="1" applyFill="1" applyBorder="1" applyAlignment="1">
      <alignment vertical="center" wrapText="1"/>
    </xf>
    <xf numFmtId="0" fontId="32" fillId="14" borderId="9" xfId="2" applyFont="1" applyFill="1" applyBorder="1" applyAlignment="1">
      <alignment horizontal="center" vertical="center"/>
    </xf>
    <xf numFmtId="0" fontId="13" fillId="14" borderId="1" xfId="2" applyFill="1" applyBorder="1" applyAlignment="1">
      <alignment horizontal="left" vertical="center"/>
    </xf>
    <xf numFmtId="0" fontId="32" fillId="14" borderId="1" xfId="2" applyFont="1" applyFill="1" applyBorder="1" applyAlignment="1">
      <alignment horizontal="center" vertical="center" wrapText="1"/>
    </xf>
    <xf numFmtId="0" fontId="13" fillId="14" borderId="0" xfId="2" applyFill="1" applyAlignment="1">
      <alignment horizontal="left"/>
    </xf>
    <xf numFmtId="0" fontId="27" fillId="14" borderId="1" xfId="2" applyFont="1" applyFill="1" applyBorder="1" applyAlignment="1">
      <alignment horizontal="center" vertical="center"/>
    </xf>
    <xf numFmtId="0" fontId="29" fillId="14" borderId="1" xfId="2" applyFont="1" applyFill="1" applyBorder="1" applyAlignment="1">
      <alignment horizontal="center" vertical="center"/>
    </xf>
    <xf numFmtId="0" fontId="31" fillId="14" borderId="1" xfId="2" applyFont="1" applyFill="1" applyBorder="1" applyAlignment="1">
      <alignment horizontal="center" vertical="center" wrapText="1"/>
    </xf>
    <xf numFmtId="0" fontId="31" fillId="14" borderId="1" xfId="2" applyFont="1" applyFill="1" applyBorder="1" applyAlignment="1">
      <alignment horizontal="center" vertical="center"/>
    </xf>
    <xf numFmtId="0" fontId="30" fillId="14" borderId="1" xfId="2" applyFont="1" applyFill="1" applyBorder="1" applyAlignment="1">
      <alignment horizontal="center" vertical="center"/>
    </xf>
    <xf numFmtId="0" fontId="29" fillId="14" borderId="1" xfId="2" applyFont="1" applyFill="1" applyBorder="1" applyAlignment="1">
      <alignment horizontal="center" vertical="center" wrapText="1"/>
    </xf>
    <xf numFmtId="0" fontId="39" fillId="14" borderId="1" xfId="2" applyFont="1" applyFill="1" applyBorder="1" applyAlignment="1">
      <alignment horizontal="center" vertical="center" wrapText="1"/>
    </xf>
    <xf numFmtId="0" fontId="28" fillId="14" borderId="1" xfId="2" applyFont="1" applyFill="1" applyBorder="1" applyAlignment="1">
      <alignment horizontal="center" vertical="center" wrapText="1"/>
    </xf>
    <xf numFmtId="0" fontId="35" fillId="14" borderId="1" xfId="2" applyFont="1" applyFill="1" applyBorder="1" applyAlignment="1">
      <alignment horizontal="center" vertical="center"/>
    </xf>
    <xf numFmtId="0" fontId="28" fillId="14" borderId="1" xfId="2" applyFont="1" applyFill="1" applyBorder="1" applyAlignment="1">
      <alignment horizontal="center" vertical="center"/>
    </xf>
    <xf numFmtId="0" fontId="30" fillId="14" borderId="1" xfId="2" applyFont="1" applyFill="1" applyBorder="1" applyAlignment="1">
      <alignment horizontal="center" vertical="center" wrapText="1"/>
    </xf>
    <xf numFmtId="0" fontId="39" fillId="14" borderId="1" xfId="2" applyFont="1" applyFill="1" applyBorder="1" applyAlignment="1">
      <alignment horizontal="center" vertical="center"/>
    </xf>
    <xf numFmtId="0" fontId="28" fillId="14" borderId="0" xfId="2" applyFont="1" applyFill="1" applyAlignment="1">
      <alignment horizontal="center"/>
    </xf>
    <xf numFmtId="0" fontId="13" fillId="14" borderId="0" xfId="2" applyFill="1" applyAlignment="1">
      <alignment horizontal="center"/>
    </xf>
    <xf numFmtId="0" fontId="28" fillId="0" borderId="1" xfId="2" applyFont="1" applyBorder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30" fillId="0" borderId="1" xfId="2" applyFont="1" applyBorder="1" applyAlignment="1">
      <alignment horizontal="center" vertical="center"/>
    </xf>
    <xf numFmtId="0" fontId="30" fillId="0" borderId="1" xfId="2" applyFont="1" applyBorder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7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13" fillId="0" borderId="1" xfId="2" applyBorder="1" applyAlignment="1">
      <alignment horizontal="left" vertical="center"/>
    </xf>
    <xf numFmtId="0" fontId="28" fillId="0" borderId="9" xfId="2" applyFont="1" applyBorder="1" applyAlignment="1">
      <alignment horizontal="center" vertical="center"/>
    </xf>
    <xf numFmtId="0" fontId="27" fillId="14" borderId="1" xfId="2" applyFont="1" applyFill="1" applyBorder="1" applyAlignment="1">
      <alignment horizontal="left" vertical="center"/>
    </xf>
    <xf numFmtId="0" fontId="29" fillId="14" borderId="1" xfId="2" applyFont="1" applyFill="1" applyBorder="1" applyAlignment="1">
      <alignment vertical="center" wrapText="1"/>
    </xf>
    <xf numFmtId="0" fontId="29" fillId="14" borderId="1" xfId="2" applyFont="1" applyFill="1" applyBorder="1" applyAlignment="1">
      <alignment vertical="center"/>
    </xf>
    <xf numFmtId="0" fontId="31" fillId="14" borderId="1" xfId="2" applyFont="1" applyFill="1" applyBorder="1" applyAlignment="1">
      <alignment vertical="center" wrapText="1"/>
    </xf>
    <xf numFmtId="0" fontId="30" fillId="14" borderId="1" xfId="2" applyFont="1" applyFill="1" applyBorder="1" applyAlignment="1">
      <alignment horizontal="left" vertical="center"/>
    </xf>
    <xf numFmtId="0" fontId="31" fillId="14" borderId="1" xfId="2" applyFont="1" applyFill="1" applyBorder="1" applyAlignment="1">
      <alignment vertical="center"/>
    </xf>
    <xf numFmtId="0" fontId="38" fillId="14" borderId="1" xfId="2" applyFont="1" applyFill="1" applyBorder="1" applyAlignment="1">
      <alignment vertical="center"/>
    </xf>
    <xf numFmtId="0" fontId="29" fillId="14" borderId="1" xfId="2" applyFont="1" applyFill="1" applyBorder="1" applyAlignment="1">
      <alignment horizontal="left" vertical="center"/>
    </xf>
    <xf numFmtId="0" fontId="31" fillId="14" borderId="1" xfId="2" applyFont="1" applyFill="1" applyBorder="1" applyAlignment="1">
      <alignment horizontal="left" vertical="center" wrapText="1"/>
    </xf>
    <xf numFmtId="0" fontId="28" fillId="14" borderId="1" xfId="2" applyFont="1" applyFill="1" applyBorder="1" applyAlignment="1">
      <alignment horizontal="left" vertical="center"/>
    </xf>
    <xf numFmtId="0" fontId="28" fillId="14" borderId="1" xfId="2" applyFont="1" applyFill="1" applyBorder="1" applyAlignment="1">
      <alignment horizontal="left" vertical="center" wrapText="1"/>
    </xf>
    <xf numFmtId="0" fontId="40" fillId="14" borderId="1" xfId="2" applyFont="1" applyFill="1" applyBorder="1" applyAlignment="1">
      <alignment horizontal="left" vertical="center"/>
    </xf>
    <xf numFmtId="0" fontId="28" fillId="14" borderId="1" xfId="2" applyFont="1" applyFill="1" applyBorder="1" applyAlignment="1">
      <alignment vertical="center"/>
    </xf>
    <xf numFmtId="0" fontId="30" fillId="14" borderId="1" xfId="2" applyFont="1" applyFill="1" applyBorder="1" applyAlignment="1">
      <alignment horizontal="left" vertical="center" wrapText="1"/>
    </xf>
    <xf numFmtId="0" fontId="31" fillId="14" borderId="1" xfId="2" applyFont="1" applyFill="1" applyBorder="1" applyAlignment="1">
      <alignment horizontal="left" vertical="center"/>
    </xf>
    <xf numFmtId="0" fontId="38" fillId="14" borderId="1" xfId="2" applyFont="1" applyFill="1" applyBorder="1" applyAlignment="1">
      <alignment horizontal="left" vertical="center"/>
    </xf>
    <xf numFmtId="0" fontId="38" fillId="14" borderId="9" xfId="2" applyFont="1" applyFill="1" applyBorder="1" applyAlignment="1">
      <alignment vertical="center"/>
    </xf>
    <xf numFmtId="0" fontId="28" fillId="14" borderId="0" xfId="2" applyFont="1" applyFill="1"/>
    <xf numFmtId="0" fontId="27" fillId="14" borderId="1" xfId="2" applyFont="1" applyFill="1" applyBorder="1" applyAlignment="1">
      <alignment horizontal="left" vertical="center" wrapText="1"/>
    </xf>
    <xf numFmtId="0" fontId="29" fillId="14" borderId="1" xfId="2" applyFont="1" applyFill="1" applyBorder="1" applyAlignment="1">
      <alignment horizontal="left" vertical="center" wrapText="1"/>
    </xf>
    <xf numFmtId="0" fontId="38" fillId="14" borderId="1" xfId="2" applyFont="1" applyFill="1" applyBorder="1" applyAlignment="1">
      <alignment horizontal="left" vertical="center" wrapText="1"/>
    </xf>
    <xf numFmtId="0" fontId="40" fillId="14" borderId="1" xfId="2" applyFont="1" applyFill="1" applyBorder="1" applyAlignment="1">
      <alignment horizontal="left" vertical="center" wrapText="1"/>
    </xf>
    <xf numFmtId="0" fontId="38" fillId="14" borderId="1" xfId="2" applyFont="1" applyFill="1" applyBorder="1" applyAlignment="1">
      <alignment vertical="center" wrapText="1"/>
    </xf>
    <xf numFmtId="0" fontId="13" fillId="14" borderId="0" xfId="2" applyFill="1" applyAlignment="1">
      <alignment horizontal="left" vertical="center" wrapText="1"/>
    </xf>
    <xf numFmtId="0" fontId="30" fillId="14" borderId="1" xfId="2" applyFont="1" applyFill="1" applyBorder="1" applyAlignment="1">
      <alignment vertical="center"/>
    </xf>
    <xf numFmtId="0" fontId="39" fillId="14" borderId="1" xfId="2" applyFont="1" applyFill="1" applyBorder="1" applyAlignment="1">
      <alignment vertical="center" wrapText="1"/>
    </xf>
    <xf numFmtId="0" fontId="28" fillId="14" borderId="1" xfId="2" applyFont="1" applyFill="1" applyBorder="1" applyAlignment="1">
      <alignment vertical="center" wrapText="1"/>
    </xf>
    <xf numFmtId="0" fontId="35" fillId="14" borderId="1" xfId="2" applyFont="1" applyFill="1" applyBorder="1" applyAlignment="1">
      <alignment horizontal="left" vertical="center"/>
    </xf>
    <xf numFmtId="0" fontId="39" fillId="14" borderId="1" xfId="2" applyFont="1" applyFill="1" applyBorder="1" applyAlignment="1">
      <alignment vertical="center"/>
    </xf>
    <xf numFmtId="2" fontId="28" fillId="14" borderId="1" xfId="2" applyNumberFormat="1" applyFont="1" applyFill="1" applyBorder="1" applyAlignment="1">
      <alignment horizontal="center" vertical="center"/>
    </xf>
    <xf numFmtId="2" fontId="30" fillId="14" borderId="1" xfId="2" applyNumberFormat="1" applyFont="1" applyFill="1" applyBorder="1" applyAlignment="1">
      <alignment horizontal="center" vertical="center"/>
    </xf>
    <xf numFmtId="0" fontId="40" fillId="14" borderId="1" xfId="2" applyFont="1" applyFill="1" applyBorder="1" applyAlignment="1">
      <alignment horizontal="center" vertical="center"/>
    </xf>
    <xf numFmtId="2" fontId="40" fillId="14" borderId="9" xfId="2" applyNumberFormat="1" applyFont="1" applyFill="1" applyBorder="1" applyAlignment="1">
      <alignment horizontal="center" vertical="center"/>
    </xf>
    <xf numFmtId="167" fontId="28" fillId="14" borderId="1" xfId="2" applyNumberFormat="1" applyFont="1" applyFill="1" applyBorder="1" applyAlignment="1">
      <alignment horizontal="center" vertical="center"/>
    </xf>
    <xf numFmtId="0" fontId="27" fillId="14" borderId="1" xfId="2" applyFont="1" applyFill="1" applyBorder="1" applyAlignment="1">
      <alignment horizontal="center" vertical="center" wrapText="1"/>
    </xf>
    <xf numFmtId="2" fontId="29" fillId="14" borderId="1" xfId="2" applyNumberFormat="1" applyFont="1" applyFill="1" applyBorder="1" applyAlignment="1">
      <alignment horizontal="center" vertical="center" wrapText="1"/>
    </xf>
    <xf numFmtId="2" fontId="29" fillId="14" borderId="1" xfId="2" applyNumberFormat="1" applyFont="1" applyFill="1" applyBorder="1" applyAlignment="1">
      <alignment horizontal="center" vertical="center"/>
    </xf>
    <xf numFmtId="2" fontId="31" fillId="14" borderId="1" xfId="2" applyNumberFormat="1" applyFont="1" applyFill="1" applyBorder="1" applyAlignment="1">
      <alignment horizontal="center" vertical="center" wrapText="1"/>
    </xf>
    <xf numFmtId="2" fontId="31" fillId="14" borderId="1" xfId="2" applyNumberFormat="1" applyFont="1" applyFill="1" applyBorder="1" applyAlignment="1">
      <alignment horizontal="center" vertical="center"/>
    </xf>
    <xf numFmtId="0" fontId="38" fillId="14" borderId="1" xfId="2" applyFont="1" applyFill="1" applyBorder="1" applyAlignment="1">
      <alignment horizontal="center" vertical="center"/>
    </xf>
    <xf numFmtId="2" fontId="38" fillId="14" borderId="1" xfId="2" applyNumberFormat="1" applyFont="1" applyFill="1" applyBorder="1" applyAlignment="1">
      <alignment horizontal="center" vertical="center"/>
    </xf>
    <xf numFmtId="0" fontId="28" fillId="14" borderId="0" xfId="2" applyFont="1" applyFill="1" applyAlignment="1">
      <alignment horizontal="left"/>
    </xf>
    <xf numFmtId="0" fontId="38" fillId="14" borderId="9" xfId="2" applyFont="1" applyFill="1" applyBorder="1" applyAlignment="1">
      <alignment vertical="center" wrapText="1"/>
    </xf>
    <xf numFmtId="0" fontId="29" fillId="14" borderId="12" xfId="2" applyFont="1" applyFill="1" applyBorder="1" applyAlignment="1">
      <alignment vertical="center" wrapText="1"/>
    </xf>
    <xf numFmtId="0" fontId="38" fillId="14" borderId="3" xfId="2" applyFont="1" applyFill="1" applyBorder="1" applyAlignment="1">
      <alignment vertical="center"/>
    </xf>
    <xf numFmtId="0" fontId="29" fillId="14" borderId="3" xfId="2" applyFont="1" applyFill="1" applyBorder="1" applyAlignment="1">
      <alignment vertical="center"/>
    </xf>
    <xf numFmtId="0" fontId="38" fillId="14" borderId="12" xfId="2" applyFont="1" applyFill="1" applyBorder="1" applyAlignment="1">
      <alignment vertical="center"/>
    </xf>
    <xf numFmtId="0" fontId="29" fillId="14" borderId="12" xfId="2" applyFont="1" applyFill="1" applyBorder="1" applyAlignment="1">
      <alignment horizontal="left" vertical="center" wrapText="1"/>
    </xf>
    <xf numFmtId="0" fontId="38" fillId="14" borderId="3" xfId="2" applyFont="1" applyFill="1" applyBorder="1" applyAlignment="1">
      <alignment horizontal="left" vertical="center" wrapText="1"/>
    </xf>
    <xf numFmtId="0" fontId="29" fillId="14" borderId="3" xfId="2" applyFont="1" applyFill="1" applyBorder="1" applyAlignment="1">
      <alignment horizontal="left" vertical="center" wrapText="1"/>
    </xf>
    <xf numFmtId="0" fontId="40" fillId="14" borderId="9" xfId="2" applyFont="1" applyFill="1" applyBorder="1" applyAlignment="1">
      <alignment horizontal="left" vertical="center" wrapText="1"/>
    </xf>
    <xf numFmtId="0" fontId="40" fillId="14" borderId="12" xfId="2" applyFont="1" applyFill="1" applyBorder="1" applyAlignment="1">
      <alignment horizontal="left" vertical="center" wrapText="1"/>
    </xf>
    <xf numFmtId="0" fontId="32" fillId="14" borderId="0" xfId="2" applyFont="1" applyFill="1" applyAlignment="1">
      <alignment vertical="center" wrapText="1"/>
    </xf>
    <xf numFmtId="0" fontId="39" fillId="14" borderId="3" xfId="2" applyFont="1" applyFill="1" applyBorder="1" applyAlignment="1">
      <alignment vertical="center" wrapText="1"/>
    </xf>
    <xf numFmtId="0" fontId="29" fillId="14" borderId="3" xfId="2" applyFont="1" applyFill="1" applyBorder="1" applyAlignment="1">
      <alignment vertical="center" wrapText="1"/>
    </xf>
    <xf numFmtId="0" fontId="39" fillId="14" borderId="9" xfId="2" applyFont="1" applyFill="1" applyBorder="1" applyAlignment="1">
      <alignment vertical="center" wrapText="1"/>
    </xf>
    <xf numFmtId="0" fontId="39" fillId="14" borderId="0" xfId="2" applyFont="1" applyFill="1" applyAlignment="1">
      <alignment vertical="center"/>
    </xf>
    <xf numFmtId="0" fontId="39" fillId="14" borderId="3" xfId="2" applyFont="1" applyFill="1" applyBorder="1" applyAlignment="1">
      <alignment horizontal="center" vertical="center" wrapText="1"/>
    </xf>
    <xf numFmtId="0" fontId="29" fillId="14" borderId="3" xfId="2" applyFont="1" applyFill="1" applyBorder="1" applyAlignment="1">
      <alignment horizontal="center" vertical="center" wrapText="1"/>
    </xf>
    <xf numFmtId="0" fontId="39" fillId="14" borderId="9" xfId="2" applyFont="1" applyFill="1" applyBorder="1" applyAlignment="1">
      <alignment horizontal="center" vertical="center" wrapText="1"/>
    </xf>
    <xf numFmtId="0" fontId="39" fillId="14" borderId="0" xfId="2" applyFont="1" applyFill="1" applyAlignment="1">
      <alignment horizontal="center" vertical="center"/>
    </xf>
    <xf numFmtId="0" fontId="29" fillId="14" borderId="3" xfId="2" applyFont="1" applyFill="1" applyBorder="1" applyAlignment="1">
      <alignment horizontal="left" vertical="center"/>
    </xf>
    <xf numFmtId="0" fontId="38" fillId="14" borderId="3" xfId="2" applyFont="1" applyFill="1" applyBorder="1" applyAlignment="1">
      <alignment vertical="center" wrapText="1"/>
    </xf>
    <xf numFmtId="0" fontId="38" fillId="14" borderId="12" xfId="2" applyFont="1" applyFill="1" applyBorder="1" applyAlignment="1">
      <alignment vertical="center" wrapText="1"/>
    </xf>
    <xf numFmtId="2" fontId="29" fillId="14" borderId="12" xfId="2" applyNumberFormat="1" applyFont="1" applyFill="1" applyBorder="1" applyAlignment="1">
      <alignment horizontal="center" vertical="center"/>
    </xf>
    <xf numFmtId="0" fontId="38" fillId="14" borderId="3" xfId="2" applyFont="1" applyFill="1" applyBorder="1" applyAlignment="1">
      <alignment horizontal="center" vertical="center"/>
    </xf>
    <xf numFmtId="0" fontId="29" fillId="14" borderId="3" xfId="2" applyFont="1" applyFill="1" applyBorder="1" applyAlignment="1">
      <alignment horizontal="center" vertical="center"/>
    </xf>
    <xf numFmtId="0" fontId="38" fillId="14" borderId="9" xfId="2" applyFont="1" applyFill="1" applyBorder="1" applyAlignment="1">
      <alignment horizontal="center" vertical="center"/>
    </xf>
    <xf numFmtId="2" fontId="38" fillId="14" borderId="12" xfId="2" applyNumberFormat="1" applyFont="1" applyFill="1" applyBorder="1" applyAlignment="1">
      <alignment horizontal="center" vertical="center"/>
    </xf>
    <xf numFmtId="2" fontId="29" fillId="14" borderId="3" xfId="2" applyNumberFormat="1" applyFont="1" applyFill="1" applyBorder="1" applyAlignment="1">
      <alignment horizontal="center" vertical="center"/>
    </xf>
    <xf numFmtId="0" fontId="40" fillId="14" borderId="9" xfId="2" applyFont="1" applyFill="1" applyBorder="1" applyAlignment="1">
      <alignment vertical="center"/>
    </xf>
    <xf numFmtId="0" fontId="35" fillId="14" borderId="9" xfId="2" applyFont="1" applyFill="1" applyBorder="1" applyAlignment="1">
      <alignment vertical="center"/>
    </xf>
    <xf numFmtId="0" fontId="35" fillId="14" borderId="9" xfId="2" applyFont="1" applyFill="1" applyBorder="1" applyAlignment="1">
      <alignment horizontal="center" vertical="center"/>
    </xf>
    <xf numFmtId="0" fontId="40" fillId="14" borderId="9" xfId="2" applyFont="1" applyFill="1" applyBorder="1" applyAlignment="1">
      <alignment horizontal="left" vertical="center"/>
    </xf>
    <xf numFmtId="0" fontId="13" fillId="0" borderId="7" xfId="2" applyBorder="1" applyAlignment="1">
      <alignment horizontal="left" vertical="center"/>
    </xf>
    <xf numFmtId="0" fontId="22" fillId="12" borderId="8" xfId="10" applyFont="1" applyFill="1" applyBorder="1" applyAlignment="1">
      <alignment horizontal="center" vertical="center" wrapText="1"/>
    </xf>
    <xf numFmtId="168" fontId="9" fillId="0" borderId="37" xfId="8" applyNumberFormat="1" applyFont="1" applyBorder="1" applyAlignment="1">
      <alignment horizontal="right" vertical="center" wrapText="1"/>
    </xf>
    <xf numFmtId="2" fontId="9" fillId="0" borderId="67" xfId="8" applyNumberFormat="1" applyFont="1" applyBorder="1" applyAlignment="1">
      <alignment horizontal="right" vertical="center"/>
    </xf>
    <xf numFmtId="0" fontId="24" fillId="0" borderId="0" xfId="2" applyFont="1" applyAlignment="1">
      <alignment horizontal="right"/>
    </xf>
    <xf numFmtId="0" fontId="12" fillId="15" borderId="0" xfId="12" applyFont="1" applyFill="1" applyAlignment="1">
      <alignment horizontal="left"/>
    </xf>
    <xf numFmtId="0" fontId="12" fillId="15" borderId="1" xfId="12" applyFont="1" applyFill="1" applyBorder="1" applyAlignment="1">
      <alignment horizontal="center" vertical="center"/>
    </xf>
    <xf numFmtId="0" fontId="8" fillId="15" borderId="1" xfId="12" applyFont="1" applyFill="1" applyBorder="1" applyAlignment="1">
      <alignment horizontal="left" vertical="center" wrapText="1"/>
    </xf>
    <xf numFmtId="0" fontId="8" fillId="15" borderId="1" xfId="12" applyFont="1" applyFill="1" applyBorder="1" applyAlignment="1">
      <alignment vertical="center" wrapText="1"/>
    </xf>
    <xf numFmtId="0" fontId="8" fillId="15" borderId="1" xfId="12" applyFont="1" applyFill="1" applyBorder="1" applyAlignment="1">
      <alignment vertical="center"/>
    </xf>
    <xf numFmtId="2" fontId="8" fillId="15" borderId="1" xfId="12" applyNumberFormat="1" applyFont="1" applyFill="1" applyBorder="1" applyAlignment="1">
      <alignment horizontal="center" vertical="center" wrapText="1"/>
    </xf>
    <xf numFmtId="2" fontId="8" fillId="15" borderId="1" xfId="12" applyNumberFormat="1" applyFont="1" applyFill="1" applyBorder="1" applyAlignment="1">
      <alignment horizontal="center" vertical="center"/>
    </xf>
    <xf numFmtId="0" fontId="8" fillId="15" borderId="1" xfId="12" applyFont="1" applyFill="1" applyBorder="1" applyAlignment="1">
      <alignment horizontal="center" vertical="center"/>
    </xf>
    <xf numFmtId="0" fontId="12" fillId="15" borderId="1" xfId="12" applyFont="1" applyFill="1" applyBorder="1" applyAlignment="1">
      <alignment horizontal="left" vertical="center"/>
    </xf>
    <xf numFmtId="0" fontId="12" fillId="15" borderId="1" xfId="12" applyFont="1" applyFill="1" applyBorder="1"/>
    <xf numFmtId="0" fontId="8" fillId="15" borderId="1" xfId="12" applyFont="1" applyFill="1" applyBorder="1" applyAlignment="1">
      <alignment horizontal="left" vertical="center"/>
    </xf>
    <xf numFmtId="0" fontId="12" fillId="15" borderId="1" xfId="12" applyFont="1" applyFill="1" applyBorder="1" applyAlignment="1">
      <alignment horizontal="left" vertical="center" wrapText="1"/>
    </xf>
    <xf numFmtId="0" fontId="12" fillId="15" borderId="1" xfId="12" applyFont="1" applyFill="1" applyBorder="1" applyAlignment="1">
      <alignment horizontal="left" wrapText="1"/>
    </xf>
    <xf numFmtId="0" fontId="12" fillId="15" borderId="1" xfId="12" applyFont="1" applyFill="1" applyBorder="1" applyAlignment="1">
      <alignment horizontal="left"/>
    </xf>
    <xf numFmtId="0" fontId="12" fillId="15" borderId="1" xfId="12" applyFont="1" applyFill="1" applyBorder="1" applyAlignment="1">
      <alignment vertical="center"/>
    </xf>
    <xf numFmtId="0" fontId="12" fillId="15" borderId="1" xfId="12" applyFont="1" applyFill="1" applyBorder="1" applyAlignment="1">
      <alignment horizontal="center"/>
    </xf>
    <xf numFmtId="0" fontId="8" fillId="15" borderId="1" xfId="12" applyFont="1" applyFill="1" applyBorder="1" applyAlignment="1">
      <alignment horizontal="left" vertical="top" wrapText="1"/>
    </xf>
    <xf numFmtId="0" fontId="12" fillId="15" borderId="1" xfId="12" applyFont="1" applyFill="1" applyBorder="1" applyAlignment="1">
      <alignment horizontal="left" vertical="top"/>
    </xf>
    <xf numFmtId="0" fontId="12" fillId="15" borderId="1" xfId="12" applyFont="1" applyFill="1" applyBorder="1" applyAlignment="1">
      <alignment vertical="top" wrapText="1"/>
    </xf>
    <xf numFmtId="167" fontId="12" fillId="15" borderId="1" xfId="12" applyNumberFormat="1" applyFont="1" applyFill="1" applyBorder="1" applyAlignment="1">
      <alignment horizontal="center" vertical="center"/>
    </xf>
    <xf numFmtId="0" fontId="12" fillId="15" borderId="1" xfId="12" applyFont="1" applyFill="1" applyBorder="1" applyAlignment="1">
      <alignment horizontal="left" vertical="top" wrapText="1"/>
    </xf>
    <xf numFmtId="2" fontId="12" fillId="15" borderId="1" xfId="12" applyNumberFormat="1" applyFont="1" applyFill="1" applyBorder="1" applyAlignment="1">
      <alignment horizontal="center"/>
    </xf>
    <xf numFmtId="0" fontId="12" fillId="15" borderId="0" xfId="12" applyFont="1" applyFill="1" applyAlignment="1">
      <alignment horizontal="center" vertical="center"/>
    </xf>
    <xf numFmtId="0" fontId="8" fillId="15" borderId="1" xfId="12" applyFont="1" applyFill="1" applyBorder="1" applyAlignment="1">
      <alignment vertical="top" wrapText="1"/>
    </xf>
    <xf numFmtId="0" fontId="8" fillId="15" borderId="1" xfId="12" applyFont="1" applyFill="1" applyBorder="1" applyAlignment="1">
      <alignment horizontal="left" vertical="top"/>
    </xf>
    <xf numFmtId="0" fontId="12" fillId="15" borderId="1" xfId="12" applyFont="1" applyFill="1" applyBorder="1" applyAlignment="1">
      <alignment horizontal="center" vertical="top"/>
    </xf>
    <xf numFmtId="0" fontId="12" fillId="15" borderId="0" xfId="12" applyFont="1" applyFill="1" applyAlignment="1">
      <alignment horizontal="left" vertical="top"/>
    </xf>
    <xf numFmtId="2" fontId="12" fillId="15" borderId="1" xfId="12" applyNumberFormat="1" applyFont="1" applyFill="1" applyBorder="1" applyAlignment="1">
      <alignment horizontal="center" vertical="center"/>
    </xf>
    <xf numFmtId="0" fontId="12" fillId="15" borderId="0" xfId="12" applyFont="1" applyFill="1" applyAlignment="1">
      <alignment horizontal="left" vertical="center"/>
    </xf>
    <xf numFmtId="0" fontId="12" fillId="15" borderId="0" xfId="12" applyFont="1" applyFill="1"/>
    <xf numFmtId="0" fontId="12" fillId="15" borderId="0" xfId="12" applyFont="1" applyFill="1" applyAlignment="1">
      <alignment horizontal="left" vertical="center" wrapText="1"/>
    </xf>
    <xf numFmtId="0" fontId="12" fillId="15" borderId="0" xfId="12" applyFont="1" applyFill="1" applyAlignment="1">
      <alignment horizontal="center"/>
    </xf>
    <xf numFmtId="0" fontId="14" fillId="12" borderId="64" xfId="2" applyFont="1" applyFill="1" applyBorder="1" applyAlignment="1">
      <alignment horizontal="center" vertical="center" wrapText="1"/>
    </xf>
    <xf numFmtId="0" fontId="14" fillId="12" borderId="12" xfId="2" applyFont="1" applyFill="1" applyBorder="1" applyAlignment="1">
      <alignment horizontal="center" vertical="center" wrapText="1"/>
    </xf>
    <xf numFmtId="168" fontId="14" fillId="12" borderId="12" xfId="2" applyNumberFormat="1" applyFont="1" applyFill="1" applyBorder="1" applyAlignment="1">
      <alignment horizontal="center" vertical="center" wrapText="1"/>
    </xf>
    <xf numFmtId="2" fontId="14" fillId="12" borderId="21" xfId="2" applyNumberFormat="1" applyFont="1" applyFill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left" vertical="center"/>
    </xf>
    <xf numFmtId="1" fontId="17" fillId="0" borderId="5" xfId="0" applyNumberFormat="1" applyFont="1" applyBorder="1" applyAlignment="1">
      <alignment horizontal="left" vertical="center"/>
    </xf>
    <xf numFmtId="1" fontId="17" fillId="0" borderId="13" xfId="0" applyNumberFormat="1" applyFont="1" applyBorder="1" applyAlignment="1">
      <alignment horizontal="left" vertical="center"/>
    </xf>
    <xf numFmtId="1" fontId="17" fillId="0" borderId="0" xfId="0" applyNumberFormat="1" applyFont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1" fontId="17" fillId="0" borderId="4" xfId="0" quotePrefix="1" applyNumberFormat="1" applyFont="1" applyBorder="1" applyAlignment="1">
      <alignment horizontal="center" vertical="center"/>
    </xf>
    <xf numFmtId="1" fontId="17" fillId="0" borderId="15" xfId="0" quotePrefix="1" applyNumberFormat="1" applyFont="1" applyBorder="1" applyAlignment="1">
      <alignment horizontal="center" vertical="center"/>
    </xf>
    <xf numFmtId="1" fontId="15" fillId="0" borderId="4" xfId="0" quotePrefix="1" applyNumberFormat="1" applyFont="1" applyBorder="1" applyAlignment="1">
      <alignment horizontal="center" vertical="center"/>
    </xf>
    <xf numFmtId="1" fontId="15" fillId="0" borderId="15" xfId="0" quotePrefix="1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 wrapText="1"/>
    </xf>
    <xf numFmtId="1" fontId="20" fillId="0" borderId="12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 vertical="center"/>
    </xf>
    <xf numFmtId="164" fontId="23" fillId="0" borderId="14" xfId="0" applyFont="1" applyBorder="1" applyAlignment="1">
      <alignment horizontal="center" vertical="center"/>
    </xf>
    <xf numFmtId="164" fontId="23" fillId="0" borderId="10" xfId="0" applyFont="1" applyBorder="1" applyAlignment="1">
      <alignment horizontal="center" vertical="center"/>
    </xf>
    <xf numFmtId="164" fontId="23" fillId="0" borderId="6" xfId="0" applyFont="1" applyBorder="1" applyAlignment="1">
      <alignment horizontal="center" vertical="center"/>
    </xf>
    <xf numFmtId="164" fontId="23" fillId="0" borderId="0" xfId="0" applyFont="1" applyAlignment="1">
      <alignment horizontal="center" vertical="center"/>
    </xf>
    <xf numFmtId="164" fontId="23" fillId="0" borderId="4" xfId="0" applyFont="1" applyBorder="1" applyAlignment="1">
      <alignment horizontal="center" vertical="center"/>
    </xf>
    <xf numFmtId="164" fontId="23" fillId="0" borderId="2" xfId="0" applyFont="1" applyBorder="1" applyAlignment="1">
      <alignment horizontal="center" vertical="center"/>
    </xf>
    <xf numFmtId="164" fontId="17" fillId="0" borderId="11" xfId="0" applyFont="1" applyBorder="1" applyAlignment="1">
      <alignment horizontal="center" vertical="center" wrapText="1"/>
    </xf>
    <xf numFmtId="164" fontId="17" fillId="0" borderId="13" xfId="0" applyFont="1" applyBorder="1" applyAlignment="1">
      <alignment horizontal="center" vertical="center" wrapText="1"/>
    </xf>
    <xf numFmtId="164" fontId="17" fillId="0" borderId="9" xfId="0" applyFont="1" applyBorder="1" applyAlignment="1">
      <alignment horizontal="center" vertical="center" wrapText="1"/>
    </xf>
    <xf numFmtId="164" fontId="17" fillId="0" borderId="12" xfId="0" applyFont="1" applyBorder="1" applyAlignment="1">
      <alignment horizontal="center" vertical="center" wrapText="1"/>
    </xf>
    <xf numFmtId="164" fontId="18" fillId="0" borderId="14" xfId="0" applyFont="1" applyBorder="1" applyAlignment="1">
      <alignment horizontal="center" vertical="center" wrapText="1"/>
    </xf>
    <xf numFmtId="164" fontId="18" fillId="0" borderId="4" xfId="0" applyFont="1" applyBorder="1" applyAlignment="1">
      <alignment horizontal="center" vertical="center" wrapText="1"/>
    </xf>
    <xf numFmtId="164" fontId="16" fillId="0" borderId="8" xfId="0" applyFont="1" applyBorder="1" applyAlignment="1">
      <alignment horizontal="center" vertical="center" wrapText="1"/>
    </xf>
    <xf numFmtId="164" fontId="16" fillId="0" borderId="7" xfId="0" applyFont="1" applyBorder="1" applyAlignment="1">
      <alignment horizontal="center" vertical="center" wrapText="1"/>
    </xf>
    <xf numFmtId="164" fontId="17" fillId="0" borderId="7" xfId="0" applyFont="1" applyBorder="1" applyAlignment="1">
      <alignment horizontal="center" vertical="center" wrapText="1"/>
    </xf>
    <xf numFmtId="164" fontId="17" fillId="0" borderId="1" xfId="0" applyFont="1" applyBorder="1" applyAlignment="1">
      <alignment horizontal="center" vertical="center" wrapText="1"/>
    </xf>
    <xf numFmtId="164" fontId="17" fillId="0" borderId="14" xfId="0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right" vertical="center"/>
    </xf>
    <xf numFmtId="164" fontId="8" fillId="0" borderId="63" xfId="8" applyFont="1" applyBorder="1" applyAlignment="1">
      <alignment horizontal="left" vertical="center"/>
    </xf>
    <xf numFmtId="164" fontId="8" fillId="0" borderId="77" xfId="8" applyFont="1" applyBorder="1" applyAlignment="1">
      <alignment horizontal="left" vertical="center"/>
    </xf>
    <xf numFmtId="164" fontId="8" fillId="0" borderId="64" xfId="8" applyFont="1" applyBorder="1" applyAlignment="1">
      <alignment horizontal="left" vertical="center"/>
    </xf>
    <xf numFmtId="0" fontId="42" fillId="15" borderId="2" xfId="12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/>
    </xf>
    <xf numFmtId="164" fontId="8" fillId="0" borderId="63" xfId="0" applyFont="1" applyBorder="1" applyAlignment="1">
      <alignment horizontal="center" vertical="center"/>
    </xf>
    <xf numFmtId="164" fontId="8" fillId="0" borderId="77" xfId="0" applyFont="1" applyBorder="1" applyAlignment="1">
      <alignment horizontal="center" vertical="center"/>
    </xf>
    <xf numFmtId="164" fontId="8" fillId="0" borderId="78" xfId="0" applyFont="1" applyBorder="1" applyAlignment="1">
      <alignment horizontal="center" vertical="center"/>
    </xf>
    <xf numFmtId="164" fontId="8" fillId="0" borderId="9" xfId="0" applyFont="1" applyBorder="1" applyAlignment="1">
      <alignment horizontal="left" vertical="center"/>
    </xf>
    <xf numFmtId="164" fontId="8" fillId="0" borderId="3" xfId="0" applyFont="1" applyBorder="1" applyAlignment="1">
      <alignment horizontal="left" vertical="center"/>
    </xf>
    <xf numFmtId="164" fontId="8" fillId="0" borderId="12" xfId="0" applyFont="1" applyBorder="1" applyAlignment="1">
      <alignment horizontal="left" vertical="center"/>
    </xf>
    <xf numFmtId="164" fontId="10" fillId="0" borderId="79" xfId="0" applyFont="1" applyBorder="1" applyAlignment="1">
      <alignment horizontal="center" vertical="center"/>
    </xf>
    <xf numFmtId="164" fontId="10" fillId="0" borderId="80" xfId="0" applyFont="1" applyBorder="1" applyAlignment="1">
      <alignment horizontal="center" vertical="center"/>
    </xf>
    <xf numFmtId="164" fontId="10" fillId="0" borderId="81" xfId="0" applyFont="1" applyBorder="1" applyAlignment="1">
      <alignment horizontal="center" vertical="center"/>
    </xf>
    <xf numFmtId="164" fontId="8" fillId="0" borderId="77" xfId="0" applyFont="1" applyBorder="1" applyAlignment="1">
      <alignment horizontal="left" vertical="center"/>
    </xf>
    <xf numFmtId="164" fontId="8" fillId="0" borderId="25" xfId="0" applyFont="1" applyBorder="1" applyAlignment="1">
      <alignment horizontal="left" vertical="center"/>
    </xf>
    <xf numFmtId="164" fontId="8" fillId="0" borderId="64" xfId="0" applyFont="1" applyBorder="1" applyAlignment="1">
      <alignment horizontal="left" vertical="center"/>
    </xf>
    <xf numFmtId="164" fontId="7" fillId="0" borderId="79" xfId="0" applyFont="1" applyBorder="1" applyAlignment="1">
      <alignment horizontal="center" vertical="center"/>
    </xf>
    <xf numFmtId="164" fontId="7" fillId="0" borderId="83" xfId="0" applyFont="1" applyBorder="1" applyAlignment="1">
      <alignment horizontal="center" vertical="center"/>
    </xf>
    <xf numFmtId="164" fontId="7" fillId="0" borderId="84" xfId="0" applyFont="1" applyBorder="1" applyAlignment="1">
      <alignment horizontal="center" vertical="center"/>
    </xf>
    <xf numFmtId="164" fontId="15" fillId="0" borderId="77" xfId="0" applyFont="1" applyBorder="1" applyAlignment="1">
      <alignment horizontal="center" vertical="center"/>
    </xf>
    <xf numFmtId="164" fontId="15" fillId="0" borderId="82" xfId="0" applyFont="1" applyBorder="1" applyAlignment="1">
      <alignment horizontal="center" vertical="center"/>
    </xf>
    <xf numFmtId="164" fontId="14" fillId="7" borderId="62" xfId="0" applyFont="1" applyFill="1" applyBorder="1" applyAlignment="1">
      <alignment horizontal="left" vertical="center"/>
    </xf>
    <xf numFmtId="164" fontId="14" fillId="7" borderId="9" xfId="0" applyFont="1" applyFill="1" applyBorder="1" applyAlignment="1">
      <alignment horizontal="left" vertical="center" wrapText="1"/>
    </xf>
    <xf numFmtId="164" fontId="14" fillId="7" borderId="12" xfId="0" applyFont="1" applyFill="1" applyBorder="1" applyAlignment="1">
      <alignment horizontal="left" vertical="center" wrapText="1"/>
    </xf>
    <xf numFmtId="167" fontId="14" fillId="7" borderId="7" xfId="0" applyNumberFormat="1" applyFont="1" applyFill="1" applyBorder="1" applyAlignment="1">
      <alignment horizontal="center" vertical="center" wrapText="1"/>
    </xf>
    <xf numFmtId="164" fontId="8" fillId="0" borderId="63" xfId="7" applyFont="1" applyBorder="1" applyAlignment="1">
      <alignment horizontal="left" vertical="center"/>
    </xf>
    <xf numFmtId="164" fontId="8" fillId="0" borderId="77" xfId="7" applyFont="1" applyBorder="1" applyAlignment="1">
      <alignment horizontal="left" vertical="center"/>
    </xf>
    <xf numFmtId="164" fontId="8" fillId="0" borderId="82" xfId="7" applyFont="1" applyBorder="1" applyAlignment="1">
      <alignment horizontal="left" vertical="center"/>
    </xf>
    <xf numFmtId="164" fontId="15" fillId="0" borderId="77" xfId="7" applyFont="1" applyBorder="1" applyAlignment="1">
      <alignment horizontal="center" vertical="center"/>
    </xf>
    <xf numFmtId="164" fontId="15" fillId="0" borderId="64" xfId="7" applyFont="1" applyBorder="1" applyAlignment="1">
      <alignment horizontal="center" vertical="center"/>
    </xf>
    <xf numFmtId="164" fontId="8" fillId="0" borderId="64" xfId="7" applyFont="1" applyBorder="1" applyAlignment="1">
      <alignment horizontal="left" vertical="center"/>
    </xf>
    <xf numFmtId="164" fontId="15" fillId="0" borderId="63" xfId="7" applyFont="1" applyBorder="1" applyAlignment="1">
      <alignment horizontal="center" vertical="center"/>
    </xf>
    <xf numFmtId="164" fontId="15" fillId="0" borderId="82" xfId="7" applyFont="1" applyBorder="1" applyAlignment="1">
      <alignment horizontal="center" vertical="center"/>
    </xf>
    <xf numFmtId="164" fontId="7" fillId="0" borderId="78" xfId="0" applyFont="1" applyBorder="1" applyAlignment="1">
      <alignment horizontal="right" vertical="center"/>
    </xf>
    <xf numFmtId="164" fontId="7" fillId="0" borderId="2" xfId="0" applyFont="1" applyBorder="1" applyAlignment="1">
      <alignment horizontal="right" vertical="center"/>
    </xf>
    <xf numFmtId="164" fontId="7" fillId="0" borderId="46" xfId="0" applyFont="1" applyBorder="1" applyAlignment="1">
      <alignment horizontal="right" vertical="center"/>
    </xf>
    <xf numFmtId="0" fontId="9" fillId="8" borderId="62" xfId="5" applyFont="1" applyFill="1" applyBorder="1" applyAlignment="1">
      <alignment horizontal="left" vertical="center" wrapText="1"/>
    </xf>
    <xf numFmtId="0" fontId="9" fillId="8" borderId="8" xfId="5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9" fillId="8" borderId="78" xfId="5" applyFont="1" applyFill="1" applyBorder="1" applyAlignment="1">
      <alignment horizontal="left" vertical="center" wrapText="1"/>
    </xf>
    <xf numFmtId="0" fontId="9" fillId="8" borderId="2" xfId="5" applyFont="1" applyFill="1" applyBorder="1" applyAlignment="1">
      <alignment horizontal="left" vertical="center" wrapText="1"/>
    </xf>
    <xf numFmtId="164" fontId="7" fillId="0" borderId="85" xfId="0" applyFont="1" applyBorder="1" applyAlignment="1">
      <alignment horizontal="center" vertical="center"/>
    </xf>
    <xf numFmtId="164" fontId="7" fillId="0" borderId="80" xfId="0" applyFont="1" applyBorder="1" applyAlignment="1">
      <alignment horizontal="center" vertical="center"/>
    </xf>
    <xf numFmtId="164" fontId="7" fillId="0" borderId="81" xfId="0" applyFont="1" applyBorder="1" applyAlignment="1">
      <alignment horizontal="center" vertical="center"/>
    </xf>
    <xf numFmtId="0" fontId="8" fillId="0" borderId="12" xfId="5" applyFont="1" applyBorder="1" applyAlignment="1">
      <alignment horizontal="left" vertical="center" wrapText="1"/>
    </xf>
    <xf numFmtId="0" fontId="8" fillId="0" borderId="62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left" vertical="center" wrapText="1"/>
    </xf>
    <xf numFmtId="0" fontId="9" fillId="8" borderId="1" xfId="5" applyFont="1" applyFill="1" applyBorder="1" applyAlignment="1">
      <alignment horizontal="left" vertical="center" wrapText="1"/>
    </xf>
    <xf numFmtId="49" fontId="8" fillId="0" borderId="77" xfId="0" applyNumberFormat="1" applyFont="1" applyBorder="1" applyAlignment="1">
      <alignment horizontal="center" vertical="center"/>
    </xf>
    <xf numFmtId="49" fontId="8" fillId="0" borderId="82" xfId="0" applyNumberFormat="1" applyFont="1" applyBorder="1" applyAlignment="1">
      <alignment horizontal="center" vertical="center"/>
    </xf>
    <xf numFmtId="49" fontId="8" fillId="0" borderId="63" xfId="5" applyNumberFormat="1" applyFont="1" applyBorder="1" applyAlignment="1">
      <alignment horizontal="left" vertical="center"/>
    </xf>
    <xf numFmtId="49" fontId="8" fillId="0" borderId="77" xfId="5" applyNumberFormat="1" applyFont="1" applyBorder="1" applyAlignment="1">
      <alignment horizontal="left" vertical="center"/>
    </xf>
    <xf numFmtId="49" fontId="8" fillId="0" borderId="82" xfId="5" applyNumberFormat="1" applyFont="1" applyBorder="1" applyAlignment="1">
      <alignment horizontal="left" vertical="center"/>
    </xf>
    <xf numFmtId="49" fontId="8" fillId="0" borderId="77" xfId="5" applyNumberFormat="1" applyFont="1" applyBorder="1" applyAlignment="1">
      <alignment horizontal="center" vertical="center"/>
    </xf>
    <xf numFmtId="49" fontId="8" fillId="0" borderId="64" xfId="5" applyNumberFormat="1" applyFont="1" applyBorder="1" applyAlignment="1">
      <alignment horizontal="center" vertical="center"/>
    </xf>
    <xf numFmtId="49" fontId="8" fillId="0" borderId="63" xfId="5" applyNumberFormat="1" applyFont="1" applyBorder="1" applyAlignment="1">
      <alignment horizontal="center" vertical="center"/>
    </xf>
    <xf numFmtId="49" fontId="8" fillId="0" borderId="82" xfId="5" applyNumberFormat="1" applyFont="1" applyBorder="1" applyAlignment="1">
      <alignment horizontal="center" vertical="center"/>
    </xf>
    <xf numFmtId="49" fontId="8" fillId="0" borderId="64" xfId="5" applyNumberFormat="1" applyFont="1" applyBorder="1" applyAlignment="1">
      <alignment horizontal="left" vertical="center"/>
    </xf>
    <xf numFmtId="0" fontId="14" fillId="2" borderId="8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2" borderId="10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2" borderId="7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14" fillId="2" borderId="9" xfId="3" applyFont="1" applyFill="1" applyBorder="1" applyAlignment="1">
      <alignment horizontal="center" vertical="center" wrapText="1"/>
    </xf>
    <xf numFmtId="0" fontId="14" fillId="2" borderId="12" xfId="3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left" vertical="center"/>
    </xf>
    <xf numFmtId="0" fontId="18" fillId="3" borderId="29" xfId="4" applyFont="1" applyFill="1" applyBorder="1" applyAlignment="1">
      <alignment horizontal="left" vertical="center"/>
    </xf>
    <xf numFmtId="0" fontId="8" fillId="0" borderId="11" xfId="4" applyFont="1" applyBorder="1" applyAlignment="1">
      <alignment horizontal="left" vertical="center"/>
    </xf>
    <xf numFmtId="0" fontId="8" fillId="0" borderId="5" xfId="4" applyFont="1" applyBorder="1" applyAlignment="1">
      <alignment horizontal="left" vertical="center"/>
    </xf>
    <xf numFmtId="0" fontId="8" fillId="0" borderId="13" xfId="4" applyFont="1" applyBorder="1" applyAlignment="1">
      <alignment horizontal="left" vertical="center"/>
    </xf>
    <xf numFmtId="0" fontId="14" fillId="2" borderId="9" xfId="4" applyFont="1" applyFill="1" applyBorder="1" applyAlignment="1">
      <alignment horizontal="right" vertical="center"/>
    </xf>
    <xf numFmtId="0" fontId="14" fillId="2" borderId="12" xfId="4" applyFont="1" applyFill="1" applyBorder="1" applyAlignment="1">
      <alignment horizontal="right" vertical="center"/>
    </xf>
    <xf numFmtId="0" fontId="14" fillId="2" borderId="14" xfId="4" applyFont="1" applyFill="1" applyBorder="1" applyAlignment="1">
      <alignment horizontal="right" vertical="center" wrapText="1"/>
    </xf>
    <xf numFmtId="0" fontId="14" fillId="2" borderId="4" xfId="4" applyFont="1" applyFill="1" applyBorder="1" applyAlignment="1">
      <alignment horizontal="right" vertical="center"/>
    </xf>
    <xf numFmtId="0" fontId="14" fillId="2" borderId="10" xfId="4" applyFont="1" applyFill="1" applyBorder="1" applyAlignment="1">
      <alignment horizontal="left" vertical="center"/>
    </xf>
    <xf numFmtId="0" fontId="14" fillId="2" borderId="2" xfId="4" applyFont="1" applyFill="1" applyBorder="1" applyAlignment="1">
      <alignment horizontal="left" vertical="center"/>
    </xf>
    <xf numFmtId="0" fontId="14" fillId="2" borderId="9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1" xfId="4" applyFont="1" applyFill="1" applyBorder="1" applyAlignment="1">
      <alignment horizontal="center" vertical="center"/>
    </xf>
    <xf numFmtId="0" fontId="14" fillId="2" borderId="9" xfId="3" applyFont="1" applyFill="1" applyBorder="1" applyAlignment="1">
      <alignment horizontal="right" vertical="center" wrapText="1"/>
    </xf>
    <xf numFmtId="0" fontId="14" fillId="2" borderId="12" xfId="3" applyFont="1" applyFill="1" applyBorder="1" applyAlignment="1">
      <alignment horizontal="right" vertical="center" wrapText="1"/>
    </xf>
    <xf numFmtId="2" fontId="17" fillId="0" borderId="14" xfId="0" applyNumberFormat="1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2" fontId="17" fillId="0" borderId="19" xfId="0" applyNumberFormat="1" applyFont="1" applyBorder="1" applyAlignment="1">
      <alignment horizontal="center" vertical="center"/>
    </xf>
    <xf numFmtId="164" fontId="16" fillId="0" borderId="0" xfId="0" applyFont="1" applyAlignment="1">
      <alignment horizontal="left" vertical="center" wrapText="1"/>
    </xf>
    <xf numFmtId="164" fontId="14" fillId="2" borderId="11" xfId="0" applyFont="1" applyFill="1" applyBorder="1" applyAlignment="1">
      <alignment horizontal="left" vertical="center"/>
    </xf>
    <xf numFmtId="164" fontId="14" fillId="2" borderId="13" xfId="0" applyFont="1" applyFill="1" applyBorder="1" applyAlignment="1">
      <alignment horizontal="left" vertical="center"/>
    </xf>
    <xf numFmtId="164" fontId="14" fillId="2" borderId="8" xfId="0" applyFont="1" applyFill="1" applyBorder="1" applyAlignment="1">
      <alignment horizontal="center" vertical="center"/>
    </xf>
    <xf numFmtId="164" fontId="14" fillId="2" borderId="7" xfId="0" applyFont="1" applyFill="1" applyBorder="1" applyAlignment="1">
      <alignment horizontal="center" vertical="center"/>
    </xf>
    <xf numFmtId="164" fontId="14" fillId="2" borderId="9" xfId="0" applyFont="1" applyFill="1" applyBorder="1" applyAlignment="1">
      <alignment horizontal="center" vertical="center" wrapText="1"/>
    </xf>
    <xf numFmtId="164" fontId="14" fillId="2" borderId="12" xfId="0" applyFont="1" applyFill="1" applyBorder="1" applyAlignment="1">
      <alignment horizontal="center" vertical="center"/>
    </xf>
    <xf numFmtId="164" fontId="14" fillId="2" borderId="12" xfId="0" applyFont="1" applyFill="1" applyBorder="1" applyAlignment="1">
      <alignment horizontal="center" vertical="center" wrapText="1"/>
    </xf>
    <xf numFmtId="9" fontId="14" fillId="2" borderId="14" xfId="0" applyNumberFormat="1" applyFont="1" applyFill="1" applyBorder="1" applyAlignment="1">
      <alignment horizontal="center" vertical="center" wrapText="1"/>
    </xf>
    <xf numFmtId="9" fontId="14" fillId="2" borderId="4" xfId="0" applyNumberFormat="1" applyFont="1" applyFill="1" applyBorder="1" applyAlignment="1">
      <alignment horizontal="center" vertical="center" wrapText="1"/>
    </xf>
    <xf numFmtId="164" fontId="9" fillId="9" borderId="11" xfId="0" applyFont="1" applyFill="1" applyBorder="1" applyAlignment="1">
      <alignment horizontal="center" vertical="center"/>
    </xf>
    <xf numFmtId="164" fontId="9" fillId="9" borderId="5" xfId="0" applyFont="1" applyFill="1" applyBorder="1" applyAlignment="1">
      <alignment horizontal="center" vertical="center"/>
    </xf>
    <xf numFmtId="164" fontId="9" fillId="9" borderId="13" xfId="0" applyFont="1" applyFill="1" applyBorder="1" applyAlignment="1">
      <alignment horizontal="center" vertical="center"/>
    </xf>
    <xf numFmtId="2" fontId="9" fillId="9" borderId="9" xfId="0" applyNumberFormat="1" applyFont="1" applyFill="1" applyBorder="1" applyAlignment="1">
      <alignment horizontal="center" vertical="center" wrapText="1"/>
    </xf>
    <xf numFmtId="2" fontId="9" fillId="9" borderId="12" xfId="0" applyNumberFormat="1" applyFont="1" applyFill="1" applyBorder="1" applyAlignment="1">
      <alignment horizontal="center" vertical="center" wrapText="1"/>
    </xf>
    <xf numFmtId="2" fontId="9" fillId="9" borderId="11" xfId="0" applyNumberFormat="1" applyFont="1" applyFill="1" applyBorder="1" applyAlignment="1">
      <alignment horizontal="center" vertical="center" wrapText="1"/>
    </xf>
    <xf numFmtId="2" fontId="9" fillId="9" borderId="13" xfId="0" applyNumberFormat="1" applyFont="1" applyFill="1" applyBorder="1" applyAlignment="1">
      <alignment horizontal="center" vertical="center" wrapText="1"/>
    </xf>
    <xf numFmtId="2" fontId="9" fillId="9" borderId="14" xfId="0" applyNumberFormat="1" applyFont="1" applyFill="1" applyBorder="1" applyAlignment="1">
      <alignment horizontal="center" vertical="center" wrapText="1"/>
    </xf>
    <xf numFmtId="2" fontId="9" fillId="9" borderId="4" xfId="0" applyNumberFormat="1" applyFont="1" applyFill="1" applyBorder="1" applyAlignment="1">
      <alignment horizontal="center" vertical="center" wrapText="1"/>
    </xf>
    <xf numFmtId="2" fontId="9" fillId="9" borderId="15" xfId="0" applyNumberFormat="1" applyFont="1" applyFill="1" applyBorder="1" applyAlignment="1">
      <alignment horizontal="center" vertical="center"/>
    </xf>
    <xf numFmtId="2" fontId="9" fillId="9" borderId="7" xfId="0" applyNumberFormat="1" applyFont="1" applyFill="1" applyBorder="1" applyAlignment="1">
      <alignment horizontal="center" vertical="center"/>
    </xf>
    <xf numFmtId="2" fontId="9" fillId="9" borderId="9" xfId="0" applyNumberFormat="1" applyFont="1" applyFill="1" applyBorder="1" applyAlignment="1">
      <alignment horizontal="center" vertical="center" textRotation="90" wrapText="1"/>
    </xf>
    <xf numFmtId="2" fontId="9" fillId="9" borderId="5" xfId="0" applyNumberFormat="1" applyFont="1" applyFill="1" applyBorder="1" applyAlignment="1">
      <alignment horizontal="center" vertical="center" textRotation="90" wrapText="1"/>
    </xf>
    <xf numFmtId="2" fontId="9" fillId="9" borderId="13" xfId="0" applyNumberFormat="1" applyFont="1" applyFill="1" applyBorder="1" applyAlignment="1">
      <alignment horizontal="center" vertical="center" textRotation="90" wrapText="1"/>
    </xf>
    <xf numFmtId="2" fontId="9" fillId="9" borderId="3" xfId="0" applyNumberFormat="1" applyFont="1" applyFill="1" applyBorder="1" applyAlignment="1">
      <alignment horizontal="center" vertical="center" textRotation="90" wrapText="1"/>
    </xf>
    <xf numFmtId="2" fontId="9" fillId="9" borderId="12" xfId="0" applyNumberFormat="1" applyFont="1" applyFill="1" applyBorder="1" applyAlignment="1">
      <alignment horizontal="center" vertical="center" textRotation="90" wrapText="1"/>
    </xf>
    <xf numFmtId="2" fontId="9" fillId="9" borderId="8" xfId="0" applyNumberFormat="1" applyFont="1" applyFill="1" applyBorder="1" applyAlignment="1">
      <alignment horizontal="center" vertical="center"/>
    </xf>
    <xf numFmtId="2" fontId="9" fillId="9" borderId="9" xfId="0" applyNumberFormat="1" applyFont="1" applyFill="1" applyBorder="1" applyAlignment="1">
      <alignment horizontal="center" vertical="center"/>
    </xf>
    <xf numFmtId="2" fontId="9" fillId="9" borderId="12" xfId="0" applyNumberFormat="1" applyFont="1" applyFill="1" applyBorder="1" applyAlignment="1">
      <alignment horizontal="center" vertical="center"/>
    </xf>
    <xf numFmtId="2" fontId="9" fillId="9" borderId="14" xfId="0" applyNumberFormat="1" applyFont="1" applyFill="1" applyBorder="1" applyAlignment="1">
      <alignment horizontal="center" vertical="center"/>
    </xf>
    <xf numFmtId="2" fontId="9" fillId="9" borderId="4" xfId="0" applyNumberFormat="1" applyFont="1" applyFill="1" applyBorder="1" applyAlignment="1">
      <alignment horizontal="center" vertical="center"/>
    </xf>
    <xf numFmtId="2" fontId="9" fillId="9" borderId="3" xfId="0" applyNumberFormat="1" applyFont="1" applyFill="1" applyBorder="1" applyAlignment="1">
      <alignment horizontal="center" vertical="center" wrapText="1"/>
    </xf>
    <xf numFmtId="2" fontId="9" fillId="9" borderId="6" xfId="0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10" xr:uid="{00000000-0005-0000-0000-000002000000}"/>
    <cellStyle name="Normal 20" xfId="2" xr:uid="{00000000-0005-0000-0000-000003000000}"/>
    <cellStyle name="Normal 3" xfId="3" xr:uid="{00000000-0005-0000-0000-000004000000}"/>
    <cellStyle name="Normal 3 2" xfId="11" xr:uid="{00000000-0005-0000-0000-000005000000}"/>
    <cellStyle name="Normal 4" xfId="4" xr:uid="{00000000-0005-0000-0000-000006000000}"/>
    <cellStyle name="Normal 5" xfId="5" xr:uid="{00000000-0005-0000-0000-000007000000}"/>
    <cellStyle name="Normal 6" xfId="6" xr:uid="{00000000-0005-0000-0000-000008000000}"/>
    <cellStyle name="Normal 7" xfId="7" xr:uid="{00000000-0005-0000-0000-000009000000}"/>
    <cellStyle name="Normal 7 2" xfId="8" xr:uid="{00000000-0005-0000-0000-00000A000000}"/>
    <cellStyle name="Normal 8" xfId="12" xr:uid="{00000000-0005-0000-0000-00000B000000}"/>
    <cellStyle name="Percent 2" xfId="9" xr:uid="{00000000-0005-0000-0000-00000C000000}"/>
  </cellStyles>
  <dxfs count="0"/>
  <tableStyles count="0" defaultTableStyle="TableStyleMedium9" defaultPivotStyle="PivotStyleLight16"/>
  <colors>
    <mruColors>
      <color rgb="FF0000FF"/>
      <color rgb="FFF8F8F8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28" transitionEvaluation="1"/>
  <dimension ref="A1:AZ58"/>
  <sheetViews>
    <sheetView topLeftCell="B1" zoomScaleNormal="100" zoomScaleSheetLayoutView="100" workbookViewId="0">
      <pane xSplit="2" ySplit="6" topLeftCell="D28" activePane="bottomRight" state="frozen"/>
      <selection activeCell="AI35" sqref="AI35"/>
      <selection pane="topRight" activeCell="AI35" sqref="AI35"/>
      <selection pane="bottomLeft" activeCell="AI35" sqref="AI35"/>
      <selection pane="bottomRight" activeCell="AF46" sqref="AF46"/>
    </sheetView>
  </sheetViews>
  <sheetFormatPr defaultColWidth="9.625" defaultRowHeight="12.75" x14ac:dyDescent="0.15"/>
  <cols>
    <col min="1" max="1" width="1.125" style="345" hidden="1" customWidth="1"/>
    <col min="2" max="2" width="10.625" style="345" customWidth="1"/>
    <col min="3" max="3" width="11.25" style="345" customWidth="1"/>
    <col min="4" max="4" width="4.875" style="428" bestFit="1" customWidth="1"/>
    <col min="5" max="5" width="6.375" style="346" bestFit="1" customWidth="1"/>
    <col min="6" max="6" width="4.625" style="347" bestFit="1" customWidth="1"/>
    <col min="7" max="7" width="6.875" style="346" bestFit="1" customWidth="1"/>
    <col min="8" max="8" width="6.5" style="347" customWidth="1"/>
    <col min="9" max="9" width="4.875" style="346" bestFit="1" customWidth="1"/>
    <col min="10" max="10" width="4.875" style="429" bestFit="1" customWidth="1"/>
    <col min="11" max="11" width="6.375" style="345" bestFit="1" customWidth="1"/>
    <col min="12" max="12" width="4.625" style="348" bestFit="1" customWidth="1"/>
    <col min="13" max="13" width="6.875" style="345" bestFit="1" customWidth="1"/>
    <col min="14" max="14" width="6" style="348" customWidth="1"/>
    <col min="15" max="15" width="4.875" style="345" bestFit="1" customWidth="1"/>
    <col min="16" max="16" width="4.875" style="429" hidden="1" customWidth="1"/>
    <col min="17" max="17" width="6.375" style="345" hidden="1" customWidth="1"/>
    <col min="18" max="18" width="4.625" style="348" hidden="1" customWidth="1"/>
    <col min="19" max="19" width="6.875" style="345" hidden="1" customWidth="1"/>
    <col min="20" max="20" width="5.25" style="348" hidden="1" customWidth="1"/>
    <col min="21" max="21" width="4.875" style="345" hidden="1" customWidth="1"/>
    <col min="22" max="22" width="6.5" style="345" hidden="1" customWidth="1"/>
    <col min="23" max="24" width="5.5" style="324" hidden="1" customWidth="1"/>
    <col min="25" max="25" width="5.25" style="324" hidden="1" customWidth="1"/>
    <col min="26" max="27" width="7.625" style="324" hidden="1" customWidth="1"/>
    <col min="28" max="28" width="7.75" style="324" hidden="1" customWidth="1"/>
    <col min="29" max="29" width="11.375" style="345" hidden="1" customWidth="1"/>
    <col min="30" max="30" width="11.75" style="345" hidden="1" customWidth="1"/>
    <col min="31" max="37" width="8.5" style="324" customWidth="1"/>
    <col min="38" max="44" width="8.5" style="345" customWidth="1"/>
    <col min="45" max="45" width="4.25" style="345" customWidth="1"/>
    <col min="46" max="46" width="4.25" style="345" hidden="1" customWidth="1"/>
    <col min="47" max="47" width="5.5" style="345" hidden="1" customWidth="1"/>
    <col min="48" max="48" width="6.75" style="345" hidden="1" customWidth="1"/>
    <col min="49" max="49" width="3.875" style="345" hidden="1" customWidth="1"/>
    <col min="50" max="50" width="8" style="345" hidden="1" customWidth="1"/>
    <col min="51" max="51" width="6.125" style="345" hidden="1" customWidth="1"/>
    <col min="52" max="52" width="4.25" style="345" hidden="1" customWidth="1"/>
    <col min="53" max="53" width="2.375" style="345" customWidth="1"/>
    <col min="54" max="16384" width="9.625" style="345"/>
  </cols>
  <sheetData>
    <row r="1" spans="2:52" ht="3.75" customHeight="1" x14ac:dyDescent="0.15">
      <c r="D1" s="346"/>
      <c r="J1" s="345"/>
      <c r="P1" s="345"/>
    </row>
    <row r="2" spans="2:52" ht="15" customHeight="1" x14ac:dyDescent="0.15">
      <c r="B2" s="349" t="s">
        <v>167</v>
      </c>
      <c r="D2" s="346"/>
      <c r="J2" s="345"/>
      <c r="P2" s="345"/>
      <c r="AC2" s="350"/>
    </row>
    <row r="3" spans="2:52" ht="13.9" customHeight="1" x14ac:dyDescent="0.15">
      <c r="C3" s="350" t="s">
        <v>168</v>
      </c>
      <c r="D3" s="351"/>
      <c r="E3" s="352"/>
      <c r="F3" s="352"/>
      <c r="G3" s="352"/>
      <c r="H3" s="352"/>
      <c r="I3" s="352"/>
      <c r="J3" s="353"/>
      <c r="K3" s="350"/>
      <c r="L3" s="350"/>
      <c r="M3" s="350"/>
      <c r="N3" s="350"/>
      <c r="O3" s="350"/>
      <c r="P3" s="353"/>
      <c r="Q3" s="350"/>
      <c r="R3" s="350"/>
      <c r="S3" s="350"/>
      <c r="T3" s="350"/>
      <c r="U3" s="350"/>
      <c r="V3" s="350"/>
      <c r="W3" s="354"/>
      <c r="X3" s="326"/>
      <c r="Y3" s="326"/>
      <c r="Z3" s="326"/>
      <c r="AB3" s="326"/>
      <c r="AD3" s="350"/>
      <c r="AE3" s="326"/>
      <c r="AF3" s="326"/>
      <c r="AG3" s="326"/>
      <c r="AH3" s="326"/>
      <c r="AI3" s="326"/>
      <c r="AJ3" s="326"/>
      <c r="AK3" s="326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</row>
    <row r="4" spans="2:52" x14ac:dyDescent="0.15">
      <c r="B4" s="827" t="s">
        <v>25</v>
      </c>
      <c r="C4" s="834" t="s">
        <v>24</v>
      </c>
      <c r="D4" s="839" t="s">
        <v>236</v>
      </c>
      <c r="E4" s="840"/>
      <c r="F4" s="840"/>
      <c r="G4" s="840"/>
      <c r="H4" s="840"/>
      <c r="I4" s="840"/>
      <c r="J4" s="837" t="s">
        <v>216</v>
      </c>
      <c r="K4" s="838"/>
      <c r="L4" s="838"/>
      <c r="M4" s="838"/>
      <c r="N4" s="838"/>
      <c r="O4" s="838"/>
      <c r="P4" s="837" t="s">
        <v>211</v>
      </c>
      <c r="Q4" s="838"/>
      <c r="R4" s="838"/>
      <c r="S4" s="838"/>
      <c r="T4" s="838"/>
      <c r="U4" s="838"/>
      <c r="V4" s="355"/>
      <c r="W4" s="837" t="s">
        <v>162</v>
      </c>
      <c r="X4" s="838"/>
      <c r="Y4" s="838"/>
      <c r="Z4" s="838"/>
      <c r="AA4" s="838"/>
      <c r="AB4" s="838"/>
      <c r="AC4" s="830"/>
      <c r="AD4" s="830"/>
      <c r="AE4" s="830"/>
      <c r="AF4" s="830"/>
      <c r="AG4" s="830"/>
      <c r="AH4" s="830"/>
      <c r="AI4" s="830"/>
      <c r="AJ4" s="830"/>
      <c r="AK4" s="830"/>
      <c r="AL4" s="830"/>
      <c r="AM4" s="830"/>
      <c r="AN4" s="830"/>
      <c r="AO4" s="830"/>
      <c r="AP4" s="830"/>
      <c r="AQ4" s="830"/>
      <c r="AR4" s="830"/>
      <c r="AS4" s="356"/>
      <c r="AT4" s="851" t="s">
        <v>166</v>
      </c>
      <c r="AU4" s="851"/>
      <c r="AV4" s="851"/>
      <c r="AW4" s="851"/>
      <c r="AX4" s="851"/>
      <c r="AY4" s="851"/>
      <c r="AZ4" s="851"/>
    </row>
    <row r="5" spans="2:52" x14ac:dyDescent="0.15">
      <c r="B5" s="828"/>
      <c r="C5" s="835"/>
      <c r="D5" s="841" t="s">
        <v>221</v>
      </c>
      <c r="E5" s="842"/>
      <c r="F5" s="843"/>
      <c r="G5" s="844" t="s">
        <v>220</v>
      </c>
      <c r="H5" s="846" t="s">
        <v>222</v>
      </c>
      <c r="I5" s="357" t="s">
        <v>57</v>
      </c>
      <c r="J5" s="850" t="s">
        <v>221</v>
      </c>
      <c r="K5" s="851"/>
      <c r="L5" s="852"/>
      <c r="M5" s="831" t="s">
        <v>220</v>
      </c>
      <c r="N5" s="848" t="s">
        <v>222</v>
      </c>
      <c r="O5" s="356" t="s">
        <v>57</v>
      </c>
      <c r="P5" s="850" t="s">
        <v>221</v>
      </c>
      <c r="Q5" s="851"/>
      <c r="R5" s="852"/>
      <c r="S5" s="831" t="s">
        <v>220</v>
      </c>
      <c r="T5" s="848" t="s">
        <v>222</v>
      </c>
      <c r="U5" s="356" t="s">
        <v>57</v>
      </c>
      <c r="V5" s="356"/>
      <c r="W5" s="850" t="s">
        <v>23</v>
      </c>
      <c r="X5" s="851"/>
      <c r="Y5" s="852"/>
      <c r="Z5" s="831" t="s">
        <v>1</v>
      </c>
      <c r="AA5" s="358" t="s">
        <v>2</v>
      </c>
      <c r="AB5" s="356" t="s">
        <v>57</v>
      </c>
      <c r="AC5" s="830"/>
      <c r="AD5" s="830"/>
      <c r="AE5" s="830"/>
      <c r="AF5" s="830"/>
      <c r="AG5" s="830"/>
      <c r="AH5" s="830"/>
      <c r="AL5" s="830"/>
      <c r="AM5" s="830"/>
      <c r="AN5" s="830"/>
      <c r="AO5" s="830"/>
      <c r="AP5" s="324"/>
      <c r="AQ5" s="324"/>
      <c r="AR5" s="324"/>
      <c r="AS5" s="324"/>
      <c r="AT5" s="850" t="s">
        <v>23</v>
      </c>
      <c r="AU5" s="851"/>
      <c r="AV5" s="851"/>
      <c r="AW5" s="851"/>
      <c r="AX5" s="324" t="s">
        <v>1</v>
      </c>
      <c r="AY5" s="359" t="s">
        <v>2</v>
      </c>
      <c r="AZ5" s="360" t="s">
        <v>57</v>
      </c>
    </row>
    <row r="6" spans="2:52" s="324" customFormat="1" ht="14.25" customHeight="1" x14ac:dyDescent="0.15">
      <c r="B6" s="829"/>
      <c r="C6" s="836"/>
      <c r="D6" s="361" t="s">
        <v>3</v>
      </c>
      <c r="E6" s="361" t="s">
        <v>4</v>
      </c>
      <c r="F6" s="362" t="s">
        <v>6</v>
      </c>
      <c r="G6" s="845"/>
      <c r="H6" s="847"/>
      <c r="I6" s="357" t="s">
        <v>58</v>
      </c>
      <c r="J6" s="358" t="s">
        <v>3</v>
      </c>
      <c r="K6" s="358" t="s">
        <v>4</v>
      </c>
      <c r="L6" s="363" t="s">
        <v>6</v>
      </c>
      <c r="M6" s="832"/>
      <c r="N6" s="849"/>
      <c r="O6" s="356" t="s">
        <v>58</v>
      </c>
      <c r="P6" s="358" t="s">
        <v>3</v>
      </c>
      <c r="Q6" s="358" t="s">
        <v>4</v>
      </c>
      <c r="R6" s="363" t="s">
        <v>6</v>
      </c>
      <c r="S6" s="832"/>
      <c r="T6" s="849"/>
      <c r="U6" s="356" t="s">
        <v>58</v>
      </c>
      <c r="V6" s="356"/>
      <c r="W6" s="364" t="s">
        <v>3</v>
      </c>
      <c r="X6" s="365" t="s">
        <v>4</v>
      </c>
      <c r="Y6" s="365" t="s">
        <v>6</v>
      </c>
      <c r="Z6" s="833"/>
      <c r="AA6" s="366" t="s">
        <v>56</v>
      </c>
      <c r="AB6" s="367" t="s">
        <v>58</v>
      </c>
      <c r="AC6" s="830"/>
      <c r="AD6" s="830"/>
      <c r="AT6" s="368" t="s">
        <v>3</v>
      </c>
      <c r="AU6" s="368" t="s">
        <v>4</v>
      </c>
      <c r="AV6" s="368" t="s">
        <v>5</v>
      </c>
      <c r="AW6" s="368" t="s">
        <v>6</v>
      </c>
      <c r="AX6" s="369" t="s">
        <v>0</v>
      </c>
      <c r="AY6" s="369" t="s">
        <v>56</v>
      </c>
      <c r="AZ6" s="370" t="s">
        <v>58</v>
      </c>
    </row>
    <row r="7" spans="2:52" ht="15" customHeight="1" x14ac:dyDescent="0.15">
      <c r="B7" s="371" t="s">
        <v>8</v>
      </c>
      <c r="C7" s="372" t="s">
        <v>7</v>
      </c>
      <c r="D7" s="373">
        <v>33</v>
      </c>
      <c r="E7" s="321">
        <v>20</v>
      </c>
      <c r="F7" s="374">
        <f>SUM(D7:E7)</f>
        <v>53</v>
      </c>
      <c r="G7" s="321">
        <f>M10</f>
        <v>105</v>
      </c>
      <c r="H7" s="375">
        <f>SUM(F7:G7)</f>
        <v>158</v>
      </c>
      <c r="I7" s="321">
        <f>O10</f>
        <v>50</v>
      </c>
      <c r="J7" s="373">
        <v>20</v>
      </c>
      <c r="K7" s="321">
        <v>26</v>
      </c>
      <c r="L7" s="374">
        <f t="shared" ref="L7:L30" si="0">SUM(J7:K7)</f>
        <v>46</v>
      </c>
      <c r="M7" s="321">
        <v>85</v>
      </c>
      <c r="N7" s="375">
        <f t="shared" ref="N7:N30" si="1">SUM(L7:M7)</f>
        <v>131</v>
      </c>
      <c r="O7" s="376">
        <v>33</v>
      </c>
      <c r="P7" s="360">
        <v>45</v>
      </c>
      <c r="Q7" s="359">
        <v>11</v>
      </c>
      <c r="R7" s="377">
        <f>SUM(P7:Q7)</f>
        <v>56</v>
      </c>
      <c r="S7" s="359">
        <v>85</v>
      </c>
      <c r="T7" s="378">
        <f>SUM(R7:S7)</f>
        <v>141</v>
      </c>
      <c r="U7" s="359">
        <v>32</v>
      </c>
      <c r="V7" s="324"/>
      <c r="W7" s="324">
        <v>9</v>
      </c>
      <c r="X7" s="324">
        <v>69</v>
      </c>
      <c r="Y7" s="324">
        <f t="shared" ref="Y7:Y30" si="2">SUM(W7:X7)</f>
        <v>78</v>
      </c>
      <c r="Z7" s="324">
        <v>85</v>
      </c>
      <c r="AA7" s="345">
        <f t="shared" ref="AA7:AA30" si="3">SUM(Y7:Z7)</f>
        <v>163</v>
      </c>
      <c r="AB7" s="324">
        <v>78</v>
      </c>
      <c r="AC7" s="356"/>
      <c r="AD7" s="379"/>
      <c r="AJ7" s="345"/>
      <c r="AL7" s="324"/>
      <c r="AM7" s="324"/>
      <c r="AN7" s="324"/>
      <c r="AP7" s="324"/>
      <c r="AT7" s="345">
        <v>40</v>
      </c>
      <c r="AU7" s="345">
        <v>16</v>
      </c>
      <c r="AV7" s="345">
        <v>0</v>
      </c>
      <c r="AW7" s="345">
        <f>SUM(AT7:AV7)</f>
        <v>56</v>
      </c>
      <c r="AX7" s="345">
        <v>38</v>
      </c>
      <c r="AY7" s="345">
        <f>SUM(AW7:AX7)</f>
        <v>94</v>
      </c>
    </row>
    <row r="8" spans="2:52" ht="15" customHeight="1" x14ac:dyDescent="0.15">
      <c r="B8" s="371" t="s">
        <v>10</v>
      </c>
      <c r="C8" s="380" t="s">
        <v>9</v>
      </c>
      <c r="D8" s="311">
        <v>47</v>
      </c>
      <c r="E8" s="278">
        <v>158</v>
      </c>
      <c r="F8" s="285">
        <f>SUM(D8:E8)</f>
        <v>205</v>
      </c>
      <c r="G8" s="278">
        <v>4311</v>
      </c>
      <c r="H8" s="381">
        <f>SUM(F8:G8)</f>
        <v>4516</v>
      </c>
      <c r="I8" s="278">
        <v>418</v>
      </c>
      <c r="J8" s="311">
        <v>320</v>
      </c>
      <c r="K8" s="278">
        <v>162</v>
      </c>
      <c r="L8" s="285">
        <f t="shared" si="0"/>
        <v>482</v>
      </c>
      <c r="M8" s="278">
        <v>3629</v>
      </c>
      <c r="N8" s="381">
        <f t="shared" si="1"/>
        <v>4111</v>
      </c>
      <c r="O8" s="278">
        <v>416</v>
      </c>
      <c r="P8" s="39">
        <v>593</v>
      </c>
      <c r="Q8" s="324">
        <v>391</v>
      </c>
      <c r="R8" s="326">
        <f>SUM(P8:Q8)</f>
        <v>984</v>
      </c>
      <c r="S8" s="324">
        <v>3790</v>
      </c>
      <c r="T8" s="348">
        <f>SUM(R8:S8)</f>
        <v>4774</v>
      </c>
      <c r="U8" s="324">
        <v>321</v>
      </c>
      <c r="V8" s="324"/>
      <c r="W8" s="324">
        <v>446</v>
      </c>
      <c r="X8" s="324">
        <v>539</v>
      </c>
      <c r="Y8" s="324">
        <f t="shared" si="2"/>
        <v>985</v>
      </c>
      <c r="Z8" s="324">
        <v>4113</v>
      </c>
      <c r="AA8" s="345">
        <f t="shared" si="3"/>
        <v>5098</v>
      </c>
      <c r="AB8" s="324">
        <v>725</v>
      </c>
      <c r="AC8" s="356"/>
      <c r="AD8" s="379"/>
      <c r="AG8" s="382"/>
      <c r="AJ8" s="345"/>
      <c r="AL8" s="324"/>
      <c r="AM8" s="324"/>
      <c r="AN8" s="324"/>
      <c r="AP8" s="324"/>
      <c r="AT8" s="345">
        <v>434</v>
      </c>
      <c r="AU8" s="345">
        <v>535</v>
      </c>
      <c r="AV8" s="345">
        <v>96</v>
      </c>
      <c r="AW8" s="345">
        <f>SUM(AT8:AV8)</f>
        <v>1065</v>
      </c>
      <c r="AX8" s="345">
        <v>2751</v>
      </c>
      <c r="AY8" s="345">
        <f>SUM(AW8:AX8)</f>
        <v>3816</v>
      </c>
      <c r="AZ8" s="345">
        <v>692</v>
      </c>
    </row>
    <row r="9" spans="2:52" ht="15" customHeight="1" x14ac:dyDescent="0.15">
      <c r="B9" s="371"/>
      <c r="C9" s="380" t="s">
        <v>11</v>
      </c>
      <c r="D9" s="311">
        <v>84</v>
      </c>
      <c r="E9" s="278">
        <v>208</v>
      </c>
      <c r="F9" s="285">
        <f>SUM(D9:E9)</f>
        <v>292</v>
      </c>
      <c r="G9" s="278">
        <v>4506</v>
      </c>
      <c r="H9" s="381">
        <f>SUM(F9:G9)</f>
        <v>4798</v>
      </c>
      <c r="I9" s="278">
        <v>412</v>
      </c>
      <c r="J9" s="311">
        <v>310</v>
      </c>
      <c r="K9" s="278">
        <v>165</v>
      </c>
      <c r="L9" s="285">
        <f t="shared" si="0"/>
        <v>475</v>
      </c>
      <c r="M9" s="278">
        <v>3793</v>
      </c>
      <c r="N9" s="381">
        <f t="shared" si="1"/>
        <v>4268</v>
      </c>
      <c r="O9" s="278">
        <v>400</v>
      </c>
      <c r="P9" s="39">
        <v>664</v>
      </c>
      <c r="Q9" s="324">
        <v>412</v>
      </c>
      <c r="R9" s="326">
        <f>SUM(P9:Q9)</f>
        <v>1076</v>
      </c>
      <c r="S9" s="324">
        <v>3767</v>
      </c>
      <c r="T9" s="348">
        <f>SUM(R9:S9)</f>
        <v>4843</v>
      </c>
      <c r="U9" s="324">
        <v>306</v>
      </c>
      <c r="V9" s="324"/>
      <c r="W9" s="324">
        <v>455</v>
      </c>
      <c r="X9" s="324">
        <v>654</v>
      </c>
      <c r="Y9" s="324">
        <f t="shared" si="2"/>
        <v>1109</v>
      </c>
      <c r="Z9" s="324">
        <v>4146</v>
      </c>
      <c r="AA9" s="345">
        <f t="shared" si="3"/>
        <v>5255</v>
      </c>
      <c r="AB9" s="324">
        <v>679</v>
      </c>
      <c r="AC9" s="356"/>
      <c r="AD9" s="379"/>
      <c r="AJ9" s="345"/>
      <c r="AL9" s="324"/>
      <c r="AM9" s="324"/>
      <c r="AN9" s="324"/>
      <c r="AP9" s="324"/>
      <c r="AT9" s="345">
        <v>429</v>
      </c>
      <c r="AU9" s="345">
        <v>538</v>
      </c>
      <c r="AV9" s="345">
        <v>89</v>
      </c>
      <c r="AW9" s="345">
        <f>SUM(AT9:AV9)</f>
        <v>1056</v>
      </c>
      <c r="AX9" s="345">
        <v>2732</v>
      </c>
      <c r="AY9" s="345">
        <f>SUM(AW9:AX9)</f>
        <v>3788</v>
      </c>
      <c r="AZ9" s="345">
        <v>745</v>
      </c>
    </row>
    <row r="10" spans="2:52" ht="15" customHeight="1" x14ac:dyDescent="0.15">
      <c r="B10" s="383" t="s">
        <v>0</v>
      </c>
      <c r="C10" s="384" t="s">
        <v>12</v>
      </c>
      <c r="D10" s="319">
        <v>0</v>
      </c>
      <c r="E10" s="312">
        <v>4</v>
      </c>
      <c r="F10" s="314">
        <f>SUM(D10:E10)</f>
        <v>4</v>
      </c>
      <c r="G10" s="312">
        <v>98</v>
      </c>
      <c r="H10" s="385">
        <f>SUM(F10:G10)</f>
        <v>102</v>
      </c>
      <c r="I10" s="312">
        <v>50</v>
      </c>
      <c r="J10" s="319">
        <v>33</v>
      </c>
      <c r="K10" s="312">
        <v>20</v>
      </c>
      <c r="L10" s="314">
        <f t="shared" si="0"/>
        <v>53</v>
      </c>
      <c r="M10" s="312">
        <v>105</v>
      </c>
      <c r="N10" s="385">
        <f t="shared" si="1"/>
        <v>158</v>
      </c>
      <c r="O10" s="312">
        <v>50</v>
      </c>
      <c r="P10" s="370">
        <v>19</v>
      </c>
      <c r="Q10" s="369">
        <v>26</v>
      </c>
      <c r="R10" s="354">
        <f>SUM(P10:Q10)</f>
        <v>45</v>
      </c>
      <c r="S10" s="369">
        <v>86</v>
      </c>
      <c r="T10" s="386">
        <f>SUM(R10:S10)</f>
        <v>131</v>
      </c>
      <c r="U10" s="369">
        <v>33</v>
      </c>
      <c r="V10" s="324"/>
      <c r="W10" s="369">
        <v>54</v>
      </c>
      <c r="X10" s="369">
        <v>26</v>
      </c>
      <c r="Y10" s="369">
        <f t="shared" si="2"/>
        <v>80</v>
      </c>
      <c r="Z10" s="369">
        <v>160</v>
      </c>
      <c r="AA10" s="387">
        <f t="shared" si="3"/>
        <v>240</v>
      </c>
      <c r="AB10" s="369">
        <v>76</v>
      </c>
      <c r="AC10" s="379"/>
      <c r="AD10" s="379"/>
      <c r="AJ10" s="345"/>
      <c r="AP10" s="324"/>
      <c r="AT10" s="387">
        <f t="shared" ref="AT10:AY10" si="4">(AT7+AT8-AT9)</f>
        <v>45</v>
      </c>
      <c r="AU10" s="387">
        <f t="shared" si="4"/>
        <v>13</v>
      </c>
      <c r="AV10" s="387">
        <f t="shared" si="4"/>
        <v>7</v>
      </c>
      <c r="AW10" s="387">
        <f>(AW7+AW8-AW9)</f>
        <v>65</v>
      </c>
      <c r="AX10" s="387">
        <f t="shared" si="4"/>
        <v>57</v>
      </c>
      <c r="AY10" s="387">
        <f t="shared" si="4"/>
        <v>122</v>
      </c>
      <c r="AZ10" s="387"/>
    </row>
    <row r="11" spans="2:52" ht="15" customHeight="1" x14ac:dyDescent="0.15">
      <c r="B11" s="371" t="s">
        <v>13</v>
      </c>
      <c r="C11" s="380" t="s">
        <v>7</v>
      </c>
      <c r="D11" s="311">
        <v>12</v>
      </c>
      <c r="E11" s="278">
        <v>7</v>
      </c>
      <c r="F11" s="285">
        <f>SUM(D11:E11)</f>
        <v>19</v>
      </c>
      <c r="G11" s="321">
        <f>M14</f>
        <v>102</v>
      </c>
      <c r="H11" s="381">
        <f>SUM(F11:G11)</f>
        <v>121</v>
      </c>
      <c r="I11" s="321">
        <f>O14</f>
        <v>44</v>
      </c>
      <c r="J11" s="311">
        <v>10</v>
      </c>
      <c r="K11" s="278">
        <v>10</v>
      </c>
      <c r="L11" s="285">
        <f>SUM(J11:K11)</f>
        <v>20</v>
      </c>
      <c r="M11" s="278">
        <v>45</v>
      </c>
      <c r="N11" s="381">
        <f>SUM(L11:M11)</f>
        <v>65</v>
      </c>
      <c r="O11" s="278">
        <v>62</v>
      </c>
      <c r="P11" s="39">
        <v>15</v>
      </c>
      <c r="Q11" s="324">
        <v>4</v>
      </c>
      <c r="R11" s="326">
        <f>SUM(P11:Q11)</f>
        <v>19</v>
      </c>
      <c r="S11" s="324">
        <v>73</v>
      </c>
      <c r="T11" s="348">
        <f>SUM(R11:S11)</f>
        <v>92</v>
      </c>
      <c r="U11" s="324">
        <v>110</v>
      </c>
      <c r="V11" s="324"/>
      <c r="W11" s="324">
        <v>6</v>
      </c>
      <c r="X11" s="324">
        <v>22</v>
      </c>
      <c r="Y11" s="324">
        <f t="shared" si="2"/>
        <v>28</v>
      </c>
      <c r="Z11" s="324">
        <v>43</v>
      </c>
      <c r="AA11" s="345">
        <f t="shared" si="3"/>
        <v>71</v>
      </c>
      <c r="AB11" s="324">
        <v>146</v>
      </c>
      <c r="AC11" s="356"/>
      <c r="AD11" s="379"/>
      <c r="AJ11" s="345"/>
      <c r="AL11" s="324"/>
      <c r="AM11" s="324"/>
      <c r="AN11" s="324"/>
      <c r="AP11" s="324"/>
      <c r="AT11" s="345">
        <v>12</v>
      </c>
      <c r="AU11" s="345">
        <v>16</v>
      </c>
      <c r="AV11" s="345">
        <v>0</v>
      </c>
      <c r="AW11" s="345">
        <f>SUM(AT11:AV11)</f>
        <v>28</v>
      </c>
      <c r="AX11" s="345">
        <v>17</v>
      </c>
      <c r="AY11" s="345">
        <f>SUM(AW11:AX11)</f>
        <v>45</v>
      </c>
    </row>
    <row r="12" spans="2:52" ht="15" customHeight="1" x14ac:dyDescent="0.15">
      <c r="B12" s="371" t="s">
        <v>14</v>
      </c>
      <c r="C12" s="388" t="s">
        <v>9</v>
      </c>
      <c r="D12" s="311">
        <v>218</v>
      </c>
      <c r="E12" s="278">
        <v>78</v>
      </c>
      <c r="F12" s="285">
        <f t="shared" ref="F12:F30" si="5">SUM(D12:E12)</f>
        <v>296</v>
      </c>
      <c r="G12" s="278">
        <v>3130</v>
      </c>
      <c r="H12" s="381">
        <f t="shared" ref="H12:H30" si="6">SUM(F12:G12)</f>
        <v>3426</v>
      </c>
      <c r="I12" s="278">
        <v>1238</v>
      </c>
      <c r="J12" s="311">
        <v>273</v>
      </c>
      <c r="K12" s="278">
        <v>162</v>
      </c>
      <c r="L12" s="285">
        <f t="shared" si="0"/>
        <v>435</v>
      </c>
      <c r="M12" s="278">
        <v>2381</v>
      </c>
      <c r="N12" s="381">
        <f t="shared" si="1"/>
        <v>2816</v>
      </c>
      <c r="O12" s="278">
        <v>1163</v>
      </c>
      <c r="P12" s="39">
        <v>237</v>
      </c>
      <c r="Q12" s="324">
        <v>105</v>
      </c>
      <c r="R12" s="326">
        <f t="shared" ref="R12:R30" si="7">SUM(P12:Q12)</f>
        <v>342</v>
      </c>
      <c r="S12" s="324">
        <v>2599</v>
      </c>
      <c r="T12" s="348">
        <f t="shared" ref="T12:T30" si="8">SUM(R12:S12)</f>
        <v>2941</v>
      </c>
      <c r="U12" s="324">
        <v>1213</v>
      </c>
      <c r="V12" s="324"/>
      <c r="W12" s="324">
        <v>289</v>
      </c>
      <c r="X12" s="324">
        <v>230</v>
      </c>
      <c r="Y12" s="324">
        <f t="shared" si="2"/>
        <v>519</v>
      </c>
      <c r="Z12" s="324">
        <v>1655</v>
      </c>
      <c r="AA12" s="345">
        <f t="shared" si="3"/>
        <v>2174</v>
      </c>
      <c r="AB12" s="324">
        <v>1507</v>
      </c>
      <c r="AC12" s="356"/>
      <c r="AD12" s="379"/>
      <c r="AJ12" s="345"/>
      <c r="AL12" s="324"/>
      <c r="AM12" s="324"/>
      <c r="AN12" s="324"/>
      <c r="AP12" s="324"/>
      <c r="AT12" s="345">
        <v>517</v>
      </c>
      <c r="AU12" s="345">
        <v>410</v>
      </c>
      <c r="AV12" s="345">
        <v>0</v>
      </c>
      <c r="AW12" s="345">
        <f>SUM(AT12:AV12)</f>
        <v>927</v>
      </c>
      <c r="AX12" s="345">
        <v>771</v>
      </c>
      <c r="AY12" s="345">
        <f>SUM(AW12:AX12)</f>
        <v>1698</v>
      </c>
      <c r="AZ12" s="345">
        <v>1270</v>
      </c>
    </row>
    <row r="13" spans="2:52" ht="15" customHeight="1" x14ac:dyDescent="0.15">
      <c r="B13" s="371"/>
      <c r="C13" s="380" t="s">
        <v>11</v>
      </c>
      <c r="D13" s="311">
        <v>238</v>
      </c>
      <c r="E13" s="278">
        <v>70</v>
      </c>
      <c r="F13" s="285">
        <f t="shared" si="5"/>
        <v>308</v>
      </c>
      <c r="G13" s="278">
        <v>3182</v>
      </c>
      <c r="H13" s="381">
        <f t="shared" si="6"/>
        <v>3490</v>
      </c>
      <c r="I13" s="278">
        <v>1159</v>
      </c>
      <c r="J13" s="311">
        <v>273</v>
      </c>
      <c r="K13" s="278">
        <v>165</v>
      </c>
      <c r="L13" s="285">
        <f t="shared" si="0"/>
        <v>438</v>
      </c>
      <c r="M13" s="278">
        <v>2323</v>
      </c>
      <c r="N13" s="381">
        <f t="shared" si="1"/>
        <v>2761</v>
      </c>
      <c r="O13" s="278">
        <v>1183</v>
      </c>
      <c r="P13" s="39">
        <v>261</v>
      </c>
      <c r="Q13" s="324">
        <v>99</v>
      </c>
      <c r="R13" s="326">
        <f t="shared" si="7"/>
        <v>360</v>
      </c>
      <c r="S13" s="324">
        <v>2626</v>
      </c>
      <c r="T13" s="348">
        <f t="shared" si="8"/>
        <v>2986</v>
      </c>
      <c r="U13" s="324">
        <v>1260</v>
      </c>
      <c r="V13" s="324"/>
      <c r="W13" s="324">
        <v>290</v>
      </c>
      <c r="X13" s="324">
        <v>227</v>
      </c>
      <c r="Y13" s="324">
        <f t="shared" si="2"/>
        <v>517</v>
      </c>
      <c r="Z13" s="324">
        <v>1654</v>
      </c>
      <c r="AA13" s="345">
        <f t="shared" si="3"/>
        <v>2171</v>
      </c>
      <c r="AB13" s="324">
        <v>1528</v>
      </c>
      <c r="AC13" s="356"/>
      <c r="AD13" s="379"/>
      <c r="AJ13" s="345"/>
      <c r="AL13" s="324"/>
      <c r="AM13" s="324"/>
      <c r="AN13" s="324"/>
      <c r="AP13" s="324"/>
      <c r="AT13" s="345">
        <v>502</v>
      </c>
      <c r="AU13" s="345">
        <v>409</v>
      </c>
      <c r="AV13" s="345">
        <v>0</v>
      </c>
      <c r="AW13" s="345">
        <f>SUM(AT13:AV13)</f>
        <v>911</v>
      </c>
      <c r="AX13" s="345">
        <v>770</v>
      </c>
      <c r="AY13" s="345">
        <f>SUM(AW13:AX13)</f>
        <v>1681</v>
      </c>
      <c r="AZ13" s="345">
        <v>1292</v>
      </c>
    </row>
    <row r="14" spans="2:52" ht="15" customHeight="1" x14ac:dyDescent="0.15">
      <c r="B14" s="383"/>
      <c r="C14" s="384" t="s">
        <v>12</v>
      </c>
      <c r="D14" s="319">
        <v>8</v>
      </c>
      <c r="E14" s="312">
        <v>4</v>
      </c>
      <c r="F14" s="314">
        <f t="shared" si="5"/>
        <v>12</v>
      </c>
      <c r="G14" s="312">
        <v>80</v>
      </c>
      <c r="H14" s="385">
        <f t="shared" si="6"/>
        <v>92</v>
      </c>
      <c r="I14" s="312">
        <v>151</v>
      </c>
      <c r="J14" s="319">
        <v>12</v>
      </c>
      <c r="K14" s="312">
        <v>7</v>
      </c>
      <c r="L14" s="314">
        <f t="shared" si="0"/>
        <v>19</v>
      </c>
      <c r="M14" s="312">
        <v>102</v>
      </c>
      <c r="N14" s="385">
        <f t="shared" si="1"/>
        <v>121</v>
      </c>
      <c r="O14" s="312">
        <v>44</v>
      </c>
      <c r="P14" s="370">
        <v>10</v>
      </c>
      <c r="Q14" s="369">
        <v>10</v>
      </c>
      <c r="R14" s="354">
        <f t="shared" si="7"/>
        <v>20</v>
      </c>
      <c r="S14" s="369">
        <v>45</v>
      </c>
      <c r="T14" s="386">
        <f t="shared" si="8"/>
        <v>65</v>
      </c>
      <c r="U14" s="369">
        <v>622</v>
      </c>
      <c r="V14" s="324"/>
      <c r="W14" s="369">
        <v>28</v>
      </c>
      <c r="X14" s="369">
        <v>13</v>
      </c>
      <c r="Y14" s="369">
        <f t="shared" si="2"/>
        <v>41</v>
      </c>
      <c r="Z14" s="369">
        <v>41</v>
      </c>
      <c r="AA14" s="387">
        <f t="shared" si="3"/>
        <v>82</v>
      </c>
      <c r="AB14" s="369">
        <v>104</v>
      </c>
      <c r="AD14" s="379"/>
      <c r="AJ14" s="345"/>
      <c r="AP14" s="324"/>
      <c r="AT14" s="387">
        <f t="shared" ref="AT14:AY14" si="9">(AT11+AT12-AT13)</f>
        <v>27</v>
      </c>
      <c r="AU14" s="387">
        <f t="shared" si="9"/>
        <v>17</v>
      </c>
      <c r="AV14" s="387">
        <f t="shared" si="9"/>
        <v>0</v>
      </c>
      <c r="AW14" s="387">
        <f t="shared" si="9"/>
        <v>44</v>
      </c>
      <c r="AX14" s="387">
        <f t="shared" si="9"/>
        <v>18</v>
      </c>
      <c r="AY14" s="387">
        <f t="shared" si="9"/>
        <v>62</v>
      </c>
      <c r="AZ14" s="387"/>
    </row>
    <row r="15" spans="2:52" ht="15" customHeight="1" x14ac:dyDescent="0.15">
      <c r="B15" s="371" t="s">
        <v>15</v>
      </c>
      <c r="C15" s="380" t="s">
        <v>7</v>
      </c>
      <c r="D15" s="311">
        <v>18</v>
      </c>
      <c r="E15" s="278">
        <v>1</v>
      </c>
      <c r="F15" s="285">
        <f t="shared" si="5"/>
        <v>19</v>
      </c>
      <c r="G15" s="321">
        <f>M18</f>
        <v>44</v>
      </c>
      <c r="H15" s="381">
        <f t="shared" si="6"/>
        <v>63</v>
      </c>
      <c r="I15" s="321">
        <f>O18</f>
        <v>30</v>
      </c>
      <c r="J15" s="311">
        <v>5</v>
      </c>
      <c r="K15" s="278">
        <v>7</v>
      </c>
      <c r="L15" s="285">
        <f t="shared" si="0"/>
        <v>12</v>
      </c>
      <c r="M15" s="278">
        <v>23</v>
      </c>
      <c r="N15" s="381">
        <f t="shared" si="1"/>
        <v>35</v>
      </c>
      <c r="O15" s="278">
        <v>32</v>
      </c>
      <c r="P15" s="39">
        <v>8</v>
      </c>
      <c r="Q15" s="324">
        <v>2</v>
      </c>
      <c r="R15" s="326">
        <f t="shared" si="7"/>
        <v>10</v>
      </c>
      <c r="S15" s="324">
        <v>36</v>
      </c>
      <c r="T15" s="348">
        <f t="shared" si="8"/>
        <v>46</v>
      </c>
      <c r="U15" s="324">
        <v>34</v>
      </c>
      <c r="V15" s="324"/>
      <c r="W15" s="324">
        <v>6</v>
      </c>
      <c r="X15" s="324">
        <v>25</v>
      </c>
      <c r="Y15" s="324">
        <f t="shared" si="2"/>
        <v>31</v>
      </c>
      <c r="Z15" s="324">
        <v>28</v>
      </c>
      <c r="AA15" s="345">
        <f t="shared" si="3"/>
        <v>59</v>
      </c>
      <c r="AB15" s="324">
        <v>72</v>
      </c>
      <c r="AC15" s="356"/>
      <c r="AD15" s="379"/>
      <c r="AJ15" s="345"/>
      <c r="AL15" s="324"/>
      <c r="AM15" s="324"/>
      <c r="AN15" s="324"/>
      <c r="AP15" s="324"/>
      <c r="AT15" s="345">
        <v>24</v>
      </c>
      <c r="AU15" s="345">
        <v>8</v>
      </c>
      <c r="AV15" s="345">
        <v>0</v>
      </c>
      <c r="AW15" s="345">
        <f>SUM(AT15:AV15)</f>
        <v>32</v>
      </c>
      <c r="AX15" s="345">
        <v>13</v>
      </c>
      <c r="AY15" s="345">
        <f>SUM(AW15:AX15)</f>
        <v>45</v>
      </c>
    </row>
    <row r="16" spans="2:52" ht="15" customHeight="1" x14ac:dyDescent="0.15">
      <c r="B16" s="371" t="s">
        <v>16</v>
      </c>
      <c r="C16" s="380" t="s">
        <v>9</v>
      </c>
      <c r="D16" s="311">
        <v>210</v>
      </c>
      <c r="E16" s="278">
        <v>78</v>
      </c>
      <c r="F16" s="285">
        <f t="shared" si="5"/>
        <v>288</v>
      </c>
      <c r="G16" s="278">
        <v>1928</v>
      </c>
      <c r="H16" s="381">
        <f t="shared" si="6"/>
        <v>2216</v>
      </c>
      <c r="I16" s="278">
        <v>702</v>
      </c>
      <c r="J16" s="311">
        <v>235</v>
      </c>
      <c r="K16" s="278">
        <v>83</v>
      </c>
      <c r="L16" s="285">
        <f t="shared" si="0"/>
        <v>318</v>
      </c>
      <c r="M16" s="278">
        <v>1620</v>
      </c>
      <c r="N16" s="381">
        <f t="shared" si="1"/>
        <v>1938</v>
      </c>
      <c r="O16" s="278">
        <v>712</v>
      </c>
      <c r="P16" s="39">
        <v>334</v>
      </c>
      <c r="Q16" s="324">
        <v>94</v>
      </c>
      <c r="R16" s="326">
        <f t="shared" si="7"/>
        <v>428</v>
      </c>
      <c r="S16" s="324">
        <v>1556</v>
      </c>
      <c r="T16" s="348">
        <f t="shared" si="8"/>
        <v>1984</v>
      </c>
      <c r="U16" s="324">
        <v>713</v>
      </c>
      <c r="V16" s="324"/>
      <c r="W16" s="324">
        <v>285</v>
      </c>
      <c r="X16" s="324">
        <v>236</v>
      </c>
      <c r="Y16" s="324">
        <f t="shared" si="2"/>
        <v>521</v>
      </c>
      <c r="Z16" s="324">
        <v>1498</v>
      </c>
      <c r="AA16" s="345">
        <f t="shared" si="3"/>
        <v>2019</v>
      </c>
      <c r="AB16" s="324">
        <v>854</v>
      </c>
      <c r="AC16" s="356"/>
      <c r="AD16" s="379"/>
      <c r="AJ16" s="345"/>
      <c r="AL16" s="324"/>
      <c r="AM16" s="324"/>
      <c r="AN16" s="324"/>
      <c r="AP16" s="324"/>
      <c r="AT16" s="345">
        <v>570</v>
      </c>
      <c r="AU16" s="345">
        <v>299</v>
      </c>
      <c r="AV16" s="345">
        <v>79</v>
      </c>
      <c r="AW16" s="345">
        <f>SUM(AT16:AV16)</f>
        <v>948</v>
      </c>
      <c r="AX16" s="345">
        <v>842</v>
      </c>
      <c r="AY16" s="345">
        <f>SUM(AW16:AX16)</f>
        <v>1790</v>
      </c>
      <c r="AZ16" s="345">
        <v>688</v>
      </c>
    </row>
    <row r="17" spans="2:52" ht="15" customHeight="1" x14ac:dyDescent="0.15">
      <c r="B17" s="371"/>
      <c r="C17" s="380" t="s">
        <v>11</v>
      </c>
      <c r="D17" s="311">
        <v>227</v>
      </c>
      <c r="E17" s="278">
        <v>77</v>
      </c>
      <c r="F17" s="285">
        <f t="shared" si="5"/>
        <v>304</v>
      </c>
      <c r="G17" s="278">
        <v>1955</v>
      </c>
      <c r="H17" s="381">
        <f t="shared" si="6"/>
        <v>2259</v>
      </c>
      <c r="I17" s="278">
        <v>716</v>
      </c>
      <c r="J17" s="311">
        <v>219</v>
      </c>
      <c r="K17" s="278">
        <v>95</v>
      </c>
      <c r="L17" s="285">
        <f t="shared" si="0"/>
        <v>314</v>
      </c>
      <c r="M17" s="278">
        <v>1615</v>
      </c>
      <c r="N17" s="381">
        <f t="shared" si="1"/>
        <v>1929</v>
      </c>
      <c r="O17" s="278">
        <v>784</v>
      </c>
      <c r="P17" s="39">
        <v>315</v>
      </c>
      <c r="Q17" s="324">
        <v>113</v>
      </c>
      <c r="R17" s="326">
        <f t="shared" si="7"/>
        <v>428</v>
      </c>
      <c r="S17" s="324">
        <v>1610</v>
      </c>
      <c r="T17" s="348">
        <f t="shared" si="8"/>
        <v>2038</v>
      </c>
      <c r="U17" s="324">
        <v>755</v>
      </c>
      <c r="V17" s="324"/>
      <c r="W17" s="324">
        <v>272</v>
      </c>
      <c r="X17" s="324">
        <v>221</v>
      </c>
      <c r="Y17" s="324">
        <f t="shared" si="2"/>
        <v>493</v>
      </c>
      <c r="Z17" s="324">
        <v>1477</v>
      </c>
      <c r="AA17" s="345">
        <f t="shared" si="3"/>
        <v>1970</v>
      </c>
      <c r="AB17" s="324">
        <v>901</v>
      </c>
      <c r="AC17" s="356"/>
      <c r="AD17" s="379"/>
      <c r="AJ17" s="345"/>
      <c r="AL17" s="324"/>
      <c r="AM17" s="324"/>
      <c r="AN17" s="324"/>
      <c r="AP17" s="324"/>
      <c r="AT17" s="345">
        <v>563</v>
      </c>
      <c r="AU17" s="345">
        <v>289</v>
      </c>
      <c r="AV17" s="345">
        <v>68</v>
      </c>
      <c r="AW17" s="345">
        <f>SUM(AT17:AV17)</f>
        <v>920</v>
      </c>
      <c r="AX17" s="345">
        <v>840</v>
      </c>
      <c r="AY17" s="345">
        <f>SUM(AW17:AX17)</f>
        <v>1760</v>
      </c>
      <c r="AZ17" s="345">
        <v>659</v>
      </c>
    </row>
    <row r="18" spans="2:52" ht="15" customHeight="1" x14ac:dyDescent="0.15">
      <c r="B18" s="383" t="s">
        <v>0</v>
      </c>
      <c r="C18" s="384" t="s">
        <v>12</v>
      </c>
      <c r="D18" s="319">
        <v>12</v>
      </c>
      <c r="E18" s="312">
        <v>6</v>
      </c>
      <c r="F18" s="314">
        <f t="shared" si="5"/>
        <v>18</v>
      </c>
      <c r="G18" s="312">
        <v>37</v>
      </c>
      <c r="H18" s="385">
        <f t="shared" si="6"/>
        <v>55</v>
      </c>
      <c r="I18" s="312">
        <v>46</v>
      </c>
      <c r="J18" s="319">
        <v>18</v>
      </c>
      <c r="K18" s="312">
        <v>1</v>
      </c>
      <c r="L18" s="314">
        <f t="shared" si="0"/>
        <v>19</v>
      </c>
      <c r="M18" s="312">
        <v>44</v>
      </c>
      <c r="N18" s="385">
        <f t="shared" si="1"/>
        <v>63</v>
      </c>
      <c r="O18" s="312">
        <v>30</v>
      </c>
      <c r="P18" s="370">
        <v>5</v>
      </c>
      <c r="Q18" s="369">
        <v>7</v>
      </c>
      <c r="R18" s="354">
        <f t="shared" si="7"/>
        <v>12</v>
      </c>
      <c r="S18" s="369">
        <v>23</v>
      </c>
      <c r="T18" s="386">
        <f t="shared" si="8"/>
        <v>35</v>
      </c>
      <c r="U18" s="369">
        <v>32</v>
      </c>
      <c r="V18" s="324"/>
      <c r="W18" s="369">
        <v>39</v>
      </c>
      <c r="X18" s="369">
        <v>13</v>
      </c>
      <c r="Y18" s="369">
        <f t="shared" si="2"/>
        <v>52</v>
      </c>
      <c r="Z18" s="369">
        <v>44</v>
      </c>
      <c r="AA18" s="387">
        <f t="shared" si="3"/>
        <v>96</v>
      </c>
      <c r="AB18" s="369">
        <v>44</v>
      </c>
      <c r="AC18" s="379"/>
      <c r="AD18" s="379"/>
      <c r="AJ18" s="345"/>
      <c r="AP18" s="324"/>
      <c r="AT18" s="387">
        <f t="shared" ref="AT18:AY18" si="10">(AT15+AT16-AT17)</f>
        <v>31</v>
      </c>
      <c r="AU18" s="387">
        <f t="shared" si="10"/>
        <v>18</v>
      </c>
      <c r="AV18" s="387">
        <f t="shared" si="10"/>
        <v>11</v>
      </c>
      <c r="AW18" s="387">
        <f t="shared" si="10"/>
        <v>60</v>
      </c>
      <c r="AX18" s="387">
        <f t="shared" si="10"/>
        <v>15</v>
      </c>
      <c r="AY18" s="387">
        <f t="shared" si="10"/>
        <v>75</v>
      </c>
      <c r="AZ18" s="387"/>
    </row>
    <row r="19" spans="2:52" ht="15" customHeight="1" x14ac:dyDescent="0.15">
      <c r="B19" s="371" t="s">
        <v>17</v>
      </c>
      <c r="C19" s="380" t="s">
        <v>7</v>
      </c>
      <c r="D19" s="311">
        <v>16</v>
      </c>
      <c r="E19" s="278">
        <v>23</v>
      </c>
      <c r="F19" s="285">
        <f t="shared" si="5"/>
        <v>39</v>
      </c>
      <c r="G19" s="321">
        <f>M22</f>
        <v>73</v>
      </c>
      <c r="H19" s="381">
        <f>SUM(F19:G19)</f>
        <v>112</v>
      </c>
      <c r="I19" s="321">
        <f>O22</f>
        <v>74</v>
      </c>
      <c r="J19" s="311">
        <v>15</v>
      </c>
      <c r="K19" s="278">
        <v>16</v>
      </c>
      <c r="L19" s="285">
        <f t="shared" si="0"/>
        <v>31</v>
      </c>
      <c r="M19" s="278">
        <v>65</v>
      </c>
      <c r="N19" s="381">
        <f t="shared" si="1"/>
        <v>96</v>
      </c>
      <c r="O19" s="278">
        <v>23</v>
      </c>
      <c r="P19" s="39">
        <v>46</v>
      </c>
      <c r="Q19" s="324">
        <v>5</v>
      </c>
      <c r="R19" s="326">
        <f t="shared" si="7"/>
        <v>51</v>
      </c>
      <c r="S19" s="324">
        <v>61</v>
      </c>
      <c r="T19" s="348">
        <f t="shared" si="8"/>
        <v>112</v>
      </c>
      <c r="U19" s="324">
        <v>103</v>
      </c>
      <c r="V19" s="324"/>
      <c r="W19" s="324">
        <v>9</v>
      </c>
      <c r="X19" s="324">
        <v>23</v>
      </c>
      <c r="Y19" s="324">
        <f t="shared" si="2"/>
        <v>32</v>
      </c>
      <c r="Z19" s="324">
        <v>76</v>
      </c>
      <c r="AA19" s="345">
        <f t="shared" si="3"/>
        <v>108</v>
      </c>
      <c r="AB19" s="324">
        <v>49</v>
      </c>
      <c r="AC19" s="356"/>
      <c r="AD19" s="379"/>
      <c r="AJ19" s="345"/>
      <c r="AL19" s="324"/>
      <c r="AM19" s="324"/>
      <c r="AN19" s="324"/>
      <c r="AP19" s="324"/>
      <c r="AT19" s="345">
        <v>18</v>
      </c>
      <c r="AU19" s="345">
        <v>12</v>
      </c>
      <c r="AV19" s="345">
        <v>0</v>
      </c>
      <c r="AW19" s="345">
        <f>SUM(AT19:AV19)</f>
        <v>30</v>
      </c>
      <c r="AX19" s="345">
        <v>40</v>
      </c>
      <c r="AY19" s="345">
        <f>SUM(AW19:AX19)</f>
        <v>70</v>
      </c>
    </row>
    <row r="20" spans="2:52" ht="15" customHeight="1" x14ac:dyDescent="0.15">
      <c r="B20" s="371" t="s">
        <v>70</v>
      </c>
      <c r="C20" s="380" t="s">
        <v>9</v>
      </c>
      <c r="D20" s="311">
        <v>394</v>
      </c>
      <c r="E20" s="278">
        <v>157</v>
      </c>
      <c r="F20" s="285">
        <f t="shared" si="5"/>
        <v>551</v>
      </c>
      <c r="G20" s="278">
        <v>3130</v>
      </c>
      <c r="H20" s="381">
        <f t="shared" si="6"/>
        <v>3681</v>
      </c>
      <c r="I20" s="278">
        <v>1507</v>
      </c>
      <c r="J20" s="311">
        <v>473</v>
      </c>
      <c r="K20" s="278">
        <v>262</v>
      </c>
      <c r="L20" s="285">
        <f t="shared" si="0"/>
        <v>735</v>
      </c>
      <c r="M20" s="278">
        <v>2580</v>
      </c>
      <c r="N20" s="381">
        <f t="shared" si="1"/>
        <v>3315</v>
      </c>
      <c r="O20" s="278">
        <v>1717</v>
      </c>
      <c r="P20" s="39">
        <v>478</v>
      </c>
      <c r="Q20" s="324">
        <v>253</v>
      </c>
      <c r="R20" s="326">
        <f t="shared" si="7"/>
        <v>731</v>
      </c>
      <c r="S20" s="324">
        <v>2371</v>
      </c>
      <c r="T20" s="348">
        <f t="shared" si="8"/>
        <v>3102</v>
      </c>
      <c r="U20" s="324">
        <v>1854</v>
      </c>
      <c r="V20" s="324"/>
      <c r="W20" s="324">
        <v>414</v>
      </c>
      <c r="X20" s="324">
        <v>350</v>
      </c>
      <c r="Y20" s="324">
        <f t="shared" si="2"/>
        <v>764</v>
      </c>
      <c r="Z20" s="324">
        <v>2840</v>
      </c>
      <c r="AA20" s="345">
        <f t="shared" si="3"/>
        <v>3604</v>
      </c>
      <c r="AB20" s="324">
        <v>1767</v>
      </c>
      <c r="AC20" s="356"/>
      <c r="AD20" s="379"/>
      <c r="AJ20" s="345"/>
      <c r="AL20" s="324"/>
      <c r="AM20" s="324"/>
      <c r="AN20" s="324"/>
      <c r="AP20" s="324"/>
      <c r="AT20" s="345">
        <v>829</v>
      </c>
      <c r="AU20" s="345">
        <v>974</v>
      </c>
      <c r="AV20" s="345">
        <v>109</v>
      </c>
      <c r="AW20" s="345">
        <f>SUM(AT20:AV20)</f>
        <v>1912</v>
      </c>
      <c r="AX20" s="345">
        <v>1819</v>
      </c>
      <c r="AY20" s="345">
        <f>SUM(AW20:AX20)</f>
        <v>3731</v>
      </c>
      <c r="AZ20" s="345">
        <v>1573</v>
      </c>
    </row>
    <row r="21" spans="2:52" ht="15" customHeight="1" x14ac:dyDescent="0.15">
      <c r="B21" s="371"/>
      <c r="C21" s="380" t="s">
        <v>11</v>
      </c>
      <c r="D21" s="311">
        <v>369</v>
      </c>
      <c r="E21" s="278">
        <v>161</v>
      </c>
      <c r="F21" s="285">
        <f t="shared" si="5"/>
        <v>530</v>
      </c>
      <c r="G21" s="278">
        <v>3327</v>
      </c>
      <c r="H21" s="381">
        <f t="shared" si="6"/>
        <v>3857</v>
      </c>
      <c r="I21" s="278">
        <v>1424</v>
      </c>
      <c r="J21" s="311">
        <v>432</v>
      </c>
      <c r="K21" s="278">
        <v>245</v>
      </c>
      <c r="L21" s="285">
        <f t="shared" si="0"/>
        <v>677</v>
      </c>
      <c r="M21" s="278">
        <v>2795</v>
      </c>
      <c r="N21" s="381">
        <f t="shared" si="1"/>
        <v>3472</v>
      </c>
      <c r="O21" s="278">
        <v>1682</v>
      </c>
      <c r="P21" s="39">
        <v>459</v>
      </c>
      <c r="Q21" s="324">
        <v>265</v>
      </c>
      <c r="R21" s="326">
        <f t="shared" si="7"/>
        <v>724</v>
      </c>
      <c r="S21" s="324">
        <v>2532</v>
      </c>
      <c r="T21" s="348">
        <f t="shared" si="8"/>
        <v>3256</v>
      </c>
      <c r="U21" s="324">
        <v>1929</v>
      </c>
      <c r="V21" s="324"/>
      <c r="W21" s="324">
        <v>409</v>
      </c>
      <c r="X21" s="324">
        <v>376</v>
      </c>
      <c r="Y21" s="324">
        <f t="shared" si="2"/>
        <v>785</v>
      </c>
      <c r="Z21" s="324">
        <v>2808</v>
      </c>
      <c r="AA21" s="345">
        <f t="shared" si="3"/>
        <v>3593</v>
      </c>
      <c r="AB21" s="324">
        <v>1794</v>
      </c>
      <c r="AC21" s="356"/>
      <c r="AD21" s="379"/>
      <c r="AJ21" s="345"/>
      <c r="AL21" s="324"/>
      <c r="AM21" s="324"/>
      <c r="AN21" s="324"/>
      <c r="AP21" s="324"/>
      <c r="AT21" s="345">
        <v>833</v>
      </c>
      <c r="AU21" s="345">
        <v>938</v>
      </c>
      <c r="AV21" s="345">
        <v>107</v>
      </c>
      <c r="AW21" s="345">
        <f>SUM(AT21:AV21)</f>
        <v>1878</v>
      </c>
      <c r="AX21" s="345">
        <v>1772</v>
      </c>
      <c r="AY21" s="345">
        <f>SUM(AW21:AX21)</f>
        <v>3650</v>
      </c>
      <c r="AZ21" s="345">
        <v>1595</v>
      </c>
    </row>
    <row r="22" spans="2:52" ht="15" customHeight="1" x14ac:dyDescent="0.15">
      <c r="B22" s="383" t="s">
        <v>0</v>
      </c>
      <c r="C22" s="384" t="s">
        <v>12</v>
      </c>
      <c r="D22" s="319">
        <v>21</v>
      </c>
      <c r="E22" s="312">
        <v>18</v>
      </c>
      <c r="F22" s="314">
        <f t="shared" si="5"/>
        <v>39</v>
      </c>
      <c r="G22" s="312">
        <v>83</v>
      </c>
      <c r="H22" s="385">
        <f t="shared" si="6"/>
        <v>122</v>
      </c>
      <c r="I22" s="312">
        <v>64</v>
      </c>
      <c r="J22" s="319">
        <v>16</v>
      </c>
      <c r="K22" s="312">
        <v>23</v>
      </c>
      <c r="L22" s="314">
        <f t="shared" si="0"/>
        <v>39</v>
      </c>
      <c r="M22" s="312">
        <v>73</v>
      </c>
      <c r="N22" s="385">
        <f t="shared" si="1"/>
        <v>112</v>
      </c>
      <c r="O22" s="312">
        <v>74</v>
      </c>
      <c r="P22" s="370">
        <v>15</v>
      </c>
      <c r="Q22" s="369">
        <v>31</v>
      </c>
      <c r="R22" s="354">
        <f t="shared" si="7"/>
        <v>46</v>
      </c>
      <c r="S22" s="369">
        <v>65</v>
      </c>
      <c r="T22" s="386">
        <f t="shared" si="8"/>
        <v>111</v>
      </c>
      <c r="U22" s="369">
        <v>23</v>
      </c>
      <c r="V22" s="324"/>
      <c r="W22" s="369">
        <v>29</v>
      </c>
      <c r="X22" s="369">
        <v>13</v>
      </c>
      <c r="Y22" s="369">
        <f t="shared" si="2"/>
        <v>42</v>
      </c>
      <c r="Z22" s="369">
        <v>99</v>
      </c>
      <c r="AA22" s="387">
        <f t="shared" si="3"/>
        <v>141</v>
      </c>
      <c r="AB22" s="369">
        <v>36</v>
      </c>
      <c r="AC22" s="379"/>
      <c r="AD22" s="379"/>
      <c r="AJ22" s="345"/>
      <c r="AP22" s="324"/>
      <c r="AT22" s="387">
        <f t="shared" ref="AT22:AY22" si="11">(AT19+AT20-AT21)</f>
        <v>14</v>
      </c>
      <c r="AU22" s="387">
        <f t="shared" si="11"/>
        <v>48</v>
      </c>
      <c r="AV22" s="387">
        <f t="shared" si="11"/>
        <v>2</v>
      </c>
      <c r="AW22" s="387">
        <f t="shared" si="11"/>
        <v>64</v>
      </c>
      <c r="AX22" s="387">
        <f t="shared" si="11"/>
        <v>87</v>
      </c>
      <c r="AY22" s="387">
        <f t="shared" si="11"/>
        <v>151</v>
      </c>
      <c r="AZ22" s="387"/>
    </row>
    <row r="23" spans="2:52" ht="15" customHeight="1" x14ac:dyDescent="0.15">
      <c r="B23" s="389" t="s">
        <v>71</v>
      </c>
      <c r="C23" s="380" t="s">
        <v>7</v>
      </c>
      <c r="D23" s="311">
        <v>12</v>
      </c>
      <c r="E23" s="278">
        <v>0</v>
      </c>
      <c r="F23" s="285">
        <f t="shared" si="5"/>
        <v>12</v>
      </c>
      <c r="G23" s="321">
        <f>M26</f>
        <v>65</v>
      </c>
      <c r="H23" s="381">
        <f t="shared" si="6"/>
        <v>77</v>
      </c>
      <c r="I23" s="321">
        <f>O26</f>
        <v>2</v>
      </c>
      <c r="J23" s="311">
        <v>11</v>
      </c>
      <c r="K23" s="278">
        <v>2</v>
      </c>
      <c r="L23" s="285">
        <f t="shared" si="0"/>
        <v>13</v>
      </c>
      <c r="M23" s="278">
        <v>42</v>
      </c>
      <c r="N23" s="381">
        <f t="shared" si="1"/>
        <v>55</v>
      </c>
      <c r="O23" s="278">
        <v>6</v>
      </c>
      <c r="P23" s="39">
        <v>19</v>
      </c>
      <c r="Q23" s="324">
        <v>0</v>
      </c>
      <c r="R23" s="326">
        <f t="shared" si="7"/>
        <v>19</v>
      </c>
      <c r="S23" s="324">
        <v>40</v>
      </c>
      <c r="T23" s="348">
        <f t="shared" si="8"/>
        <v>59</v>
      </c>
      <c r="U23" s="324">
        <v>2</v>
      </c>
      <c r="V23" s="324"/>
      <c r="W23" s="324">
        <v>3</v>
      </c>
      <c r="X23" s="324">
        <v>8</v>
      </c>
      <c r="Y23" s="324">
        <f t="shared" si="2"/>
        <v>11</v>
      </c>
      <c r="Z23" s="324">
        <v>3</v>
      </c>
      <c r="AA23" s="345">
        <f t="shared" si="3"/>
        <v>14</v>
      </c>
      <c r="AB23" s="324">
        <v>6</v>
      </c>
      <c r="AC23" s="390"/>
      <c r="AD23" s="379"/>
      <c r="AJ23" s="345"/>
      <c r="AT23" s="345">
        <f t="shared" ref="AT23:AY26" si="12">AT7+AT11+AT15+AT19</f>
        <v>94</v>
      </c>
      <c r="AU23" s="345">
        <f t="shared" si="12"/>
        <v>52</v>
      </c>
      <c r="AV23" s="345">
        <f t="shared" si="12"/>
        <v>0</v>
      </c>
      <c r="AW23" s="345">
        <f t="shared" si="12"/>
        <v>146</v>
      </c>
      <c r="AX23" s="345">
        <f t="shared" si="12"/>
        <v>108</v>
      </c>
      <c r="AY23" s="345">
        <f t="shared" si="12"/>
        <v>254</v>
      </c>
    </row>
    <row r="24" spans="2:52" ht="15" customHeight="1" x14ac:dyDescent="0.15">
      <c r="B24" s="291"/>
      <c r="C24" s="380" t="s">
        <v>9</v>
      </c>
      <c r="D24" s="311">
        <v>104</v>
      </c>
      <c r="E24" s="278">
        <v>0</v>
      </c>
      <c r="F24" s="285">
        <f t="shared" si="5"/>
        <v>104</v>
      </c>
      <c r="G24" s="278">
        <v>1882</v>
      </c>
      <c r="H24" s="381">
        <f t="shared" si="6"/>
        <v>1986</v>
      </c>
      <c r="I24" s="278">
        <v>31</v>
      </c>
      <c r="J24" s="311">
        <v>169</v>
      </c>
      <c r="K24" s="278">
        <v>11</v>
      </c>
      <c r="L24" s="285">
        <f t="shared" si="0"/>
        <v>180</v>
      </c>
      <c r="M24" s="278">
        <v>1447</v>
      </c>
      <c r="N24" s="381">
        <f t="shared" si="1"/>
        <v>1627</v>
      </c>
      <c r="O24" s="278">
        <v>28</v>
      </c>
      <c r="P24" s="39">
        <v>250</v>
      </c>
      <c r="Q24" s="324">
        <v>7</v>
      </c>
      <c r="R24" s="326">
        <f t="shared" si="7"/>
        <v>257</v>
      </c>
      <c r="S24" s="324">
        <v>1438</v>
      </c>
      <c r="T24" s="348">
        <f t="shared" si="8"/>
        <v>1695</v>
      </c>
      <c r="U24" s="324">
        <v>45</v>
      </c>
      <c r="V24" s="324"/>
      <c r="W24" s="324">
        <v>554</v>
      </c>
      <c r="X24" s="324">
        <v>49</v>
      </c>
      <c r="Y24" s="324">
        <f t="shared" si="2"/>
        <v>603</v>
      </c>
      <c r="Z24" s="324">
        <v>268</v>
      </c>
      <c r="AA24" s="345">
        <f t="shared" si="3"/>
        <v>871</v>
      </c>
      <c r="AB24" s="324">
        <v>195</v>
      </c>
      <c r="AC24" s="309"/>
      <c r="AD24" s="379"/>
      <c r="AJ24" s="345"/>
      <c r="AT24" s="345">
        <f t="shared" si="12"/>
        <v>2350</v>
      </c>
      <c r="AU24" s="345">
        <f t="shared" si="12"/>
        <v>2218</v>
      </c>
      <c r="AV24" s="345">
        <f t="shared" si="12"/>
        <v>284</v>
      </c>
      <c r="AW24" s="345">
        <f t="shared" si="12"/>
        <v>4852</v>
      </c>
      <c r="AX24" s="345">
        <f t="shared" si="12"/>
        <v>6183</v>
      </c>
      <c r="AY24" s="345">
        <f t="shared" si="12"/>
        <v>11035</v>
      </c>
      <c r="AZ24" s="345">
        <f>AZ8+AZ12+AZ16+AZ20</f>
        <v>4223</v>
      </c>
    </row>
    <row r="25" spans="2:52" ht="15" customHeight="1" x14ac:dyDescent="0.15">
      <c r="B25" s="291"/>
      <c r="C25" s="380" t="s">
        <v>11</v>
      </c>
      <c r="D25" s="311">
        <v>103</v>
      </c>
      <c r="E25" s="278">
        <v>0</v>
      </c>
      <c r="F25" s="285">
        <f t="shared" si="5"/>
        <v>103</v>
      </c>
      <c r="G25" s="278">
        <v>1962</v>
      </c>
      <c r="H25" s="381">
        <f t="shared" si="6"/>
        <v>2065</v>
      </c>
      <c r="I25" s="278">
        <v>37</v>
      </c>
      <c r="J25" s="311">
        <v>177</v>
      </c>
      <c r="K25" s="278">
        <v>13</v>
      </c>
      <c r="L25" s="285">
        <f t="shared" si="0"/>
        <v>190</v>
      </c>
      <c r="M25" s="278">
        <v>1546</v>
      </c>
      <c r="N25" s="381">
        <f t="shared" si="1"/>
        <v>1736</v>
      </c>
      <c r="O25" s="278">
        <v>48</v>
      </c>
      <c r="P25" s="39">
        <v>262</v>
      </c>
      <c r="Q25" s="324">
        <v>7</v>
      </c>
      <c r="R25" s="326">
        <f t="shared" si="7"/>
        <v>269</v>
      </c>
      <c r="S25" s="324">
        <v>1521</v>
      </c>
      <c r="T25" s="348">
        <f t="shared" si="8"/>
        <v>1790</v>
      </c>
      <c r="U25" s="324">
        <v>62</v>
      </c>
      <c r="V25" s="324"/>
      <c r="W25" s="324">
        <v>422</v>
      </c>
      <c r="X25" s="324">
        <v>196</v>
      </c>
      <c r="Y25" s="324">
        <f t="shared" si="2"/>
        <v>618</v>
      </c>
      <c r="Z25" s="324">
        <v>262</v>
      </c>
      <c r="AA25" s="345">
        <f t="shared" si="3"/>
        <v>880</v>
      </c>
      <c r="AB25" s="324">
        <v>196</v>
      </c>
      <c r="AC25" s="309"/>
      <c r="AD25" s="379"/>
      <c r="AJ25" s="345"/>
      <c r="AT25" s="345">
        <f t="shared" si="12"/>
        <v>2327</v>
      </c>
      <c r="AU25" s="345">
        <f t="shared" si="12"/>
        <v>2174</v>
      </c>
      <c r="AV25" s="345">
        <f t="shared" si="12"/>
        <v>264</v>
      </c>
      <c r="AW25" s="345">
        <f t="shared" si="12"/>
        <v>4765</v>
      </c>
      <c r="AX25" s="345">
        <f t="shared" si="12"/>
        <v>6114</v>
      </c>
      <c r="AY25" s="345">
        <f t="shared" si="12"/>
        <v>10879</v>
      </c>
      <c r="AZ25" s="345">
        <f>AZ9+AZ13+AZ17+AZ21</f>
        <v>4291</v>
      </c>
    </row>
    <row r="26" spans="2:52" ht="15" customHeight="1" x14ac:dyDescent="0.15">
      <c r="B26" s="391"/>
      <c r="C26" s="384" t="s">
        <v>12</v>
      </c>
      <c r="D26" s="319">
        <v>5</v>
      </c>
      <c r="E26" s="312">
        <v>0</v>
      </c>
      <c r="F26" s="314">
        <f t="shared" si="5"/>
        <v>5</v>
      </c>
      <c r="G26" s="312">
        <v>72</v>
      </c>
      <c r="H26" s="385">
        <f t="shared" si="6"/>
        <v>77</v>
      </c>
      <c r="I26" s="312">
        <v>4</v>
      </c>
      <c r="J26" s="319">
        <v>12</v>
      </c>
      <c r="K26" s="312">
        <v>0</v>
      </c>
      <c r="L26" s="314">
        <f t="shared" si="0"/>
        <v>12</v>
      </c>
      <c r="M26" s="312">
        <v>65</v>
      </c>
      <c r="N26" s="385">
        <f t="shared" si="1"/>
        <v>77</v>
      </c>
      <c r="O26" s="312">
        <v>2</v>
      </c>
      <c r="P26" s="370">
        <v>11</v>
      </c>
      <c r="Q26" s="369">
        <v>1</v>
      </c>
      <c r="R26" s="354">
        <f t="shared" si="7"/>
        <v>12</v>
      </c>
      <c r="S26" s="369">
        <v>42</v>
      </c>
      <c r="T26" s="386">
        <f t="shared" si="8"/>
        <v>54</v>
      </c>
      <c r="U26" s="369">
        <v>5</v>
      </c>
      <c r="V26" s="324"/>
      <c r="W26" s="369">
        <v>11</v>
      </c>
      <c r="X26" s="369">
        <v>4</v>
      </c>
      <c r="Y26" s="369">
        <f t="shared" si="2"/>
        <v>15</v>
      </c>
      <c r="Z26" s="369">
        <v>4</v>
      </c>
      <c r="AA26" s="387">
        <f t="shared" si="3"/>
        <v>19</v>
      </c>
      <c r="AB26" s="369">
        <v>9</v>
      </c>
      <c r="AC26" s="309"/>
      <c r="AD26" s="379"/>
      <c r="AJ26" s="345"/>
      <c r="AT26" s="387">
        <f t="shared" si="12"/>
        <v>117</v>
      </c>
      <c r="AU26" s="387">
        <f t="shared" si="12"/>
        <v>96</v>
      </c>
      <c r="AV26" s="387">
        <f t="shared" si="12"/>
        <v>20</v>
      </c>
      <c r="AW26" s="387">
        <f t="shared" si="12"/>
        <v>233</v>
      </c>
      <c r="AX26" s="387">
        <f t="shared" si="12"/>
        <v>177</v>
      </c>
      <c r="AY26" s="387">
        <f t="shared" si="12"/>
        <v>410</v>
      </c>
      <c r="AZ26" s="387"/>
    </row>
    <row r="27" spans="2:52" s="348" customFormat="1" ht="15" customHeight="1" x14ac:dyDescent="0.15">
      <c r="B27" s="392"/>
      <c r="C27" s="393" t="s">
        <v>7</v>
      </c>
      <c r="D27" s="394">
        <f t="shared" ref="D27:E30" si="13">D7+D11+D15+D19+D23</f>
        <v>91</v>
      </c>
      <c r="E27" s="285">
        <f t="shared" si="13"/>
        <v>51</v>
      </c>
      <c r="F27" s="285">
        <f t="shared" si="5"/>
        <v>142</v>
      </c>
      <c r="G27" s="285">
        <f>G7+G11+G15+G19+G23</f>
        <v>389</v>
      </c>
      <c r="H27" s="381">
        <f t="shared" si="6"/>
        <v>531</v>
      </c>
      <c r="I27" s="285">
        <f>I7+I11+I15+I19+I23</f>
        <v>200</v>
      </c>
      <c r="J27" s="394">
        <f t="shared" ref="J27:K30" si="14">J7+J11+J15+J19+J23</f>
        <v>61</v>
      </c>
      <c r="K27" s="285">
        <f t="shared" si="14"/>
        <v>61</v>
      </c>
      <c r="L27" s="285">
        <f t="shared" si="0"/>
        <v>122</v>
      </c>
      <c r="M27" s="285">
        <f>M7+M11+M15+M19+M23</f>
        <v>260</v>
      </c>
      <c r="N27" s="381">
        <f t="shared" si="1"/>
        <v>382</v>
      </c>
      <c r="O27" s="285">
        <f t="shared" ref="O27:Q30" si="15">O7+O11+O15+O19+O23</f>
        <v>156</v>
      </c>
      <c r="P27" s="395">
        <f t="shared" si="15"/>
        <v>133</v>
      </c>
      <c r="Q27" s="326">
        <f t="shared" si="15"/>
        <v>22</v>
      </c>
      <c r="R27" s="326">
        <f t="shared" si="7"/>
        <v>155</v>
      </c>
      <c r="S27" s="326">
        <f>S7+S11+S15+S19+S23</f>
        <v>295</v>
      </c>
      <c r="T27" s="348">
        <f t="shared" si="8"/>
        <v>450</v>
      </c>
      <c r="U27" s="326">
        <f>U7+U11+U15+U19+U23</f>
        <v>281</v>
      </c>
      <c r="V27" s="326"/>
      <c r="W27" s="326">
        <f t="shared" ref="W27:X30" si="16">W7+W11+W15+W19+W23</f>
        <v>33</v>
      </c>
      <c r="X27" s="326">
        <f t="shared" si="16"/>
        <v>147</v>
      </c>
      <c r="Y27" s="326">
        <f t="shared" si="2"/>
        <v>180</v>
      </c>
      <c r="Z27" s="326">
        <f>Z7+Z11+Z15+Z19+Z23</f>
        <v>235</v>
      </c>
      <c r="AA27" s="348">
        <f t="shared" si="3"/>
        <v>415</v>
      </c>
      <c r="AB27" s="326">
        <f>AB7+AB11+AB15+AB19+AB23</f>
        <v>351</v>
      </c>
      <c r="AD27" s="350"/>
      <c r="AE27" s="326"/>
      <c r="AF27" s="326"/>
      <c r="AG27" s="326"/>
      <c r="AH27" s="326"/>
      <c r="AI27" s="326"/>
      <c r="AK27" s="326"/>
      <c r="AL27" s="326"/>
      <c r="AM27" s="326"/>
      <c r="AN27" s="326"/>
      <c r="AP27" s="326"/>
      <c r="AT27" s="348">
        <v>1</v>
      </c>
      <c r="AU27" s="348">
        <v>1</v>
      </c>
      <c r="AV27" s="348">
        <v>0</v>
      </c>
      <c r="AW27" s="348">
        <f>SUM(AT27:AV27)</f>
        <v>2</v>
      </c>
      <c r="AX27" s="348">
        <v>0</v>
      </c>
      <c r="AY27" s="348">
        <f>SUM(AW27:AX27)</f>
        <v>2</v>
      </c>
    </row>
    <row r="28" spans="2:52" s="348" customFormat="1" ht="15" customHeight="1" x14ac:dyDescent="0.15">
      <c r="B28" s="396" t="s">
        <v>19</v>
      </c>
      <c r="C28" s="393" t="s">
        <v>9</v>
      </c>
      <c r="D28" s="394">
        <f t="shared" si="13"/>
        <v>973</v>
      </c>
      <c r="E28" s="285">
        <f t="shared" si="13"/>
        <v>471</v>
      </c>
      <c r="F28" s="285">
        <f t="shared" si="5"/>
        <v>1444</v>
      </c>
      <c r="G28" s="285">
        <f>G8+G12+G16+G20+G24</f>
        <v>14381</v>
      </c>
      <c r="H28" s="381">
        <f t="shared" si="6"/>
        <v>15825</v>
      </c>
      <c r="I28" s="285">
        <f>I8+I12+I16+I20+I24</f>
        <v>3896</v>
      </c>
      <c r="J28" s="394">
        <f t="shared" si="14"/>
        <v>1470</v>
      </c>
      <c r="K28" s="285">
        <f t="shared" si="14"/>
        <v>680</v>
      </c>
      <c r="L28" s="285">
        <f t="shared" si="0"/>
        <v>2150</v>
      </c>
      <c r="M28" s="285">
        <f>M8+M12+M16+M20+M24</f>
        <v>11657</v>
      </c>
      <c r="N28" s="381">
        <f t="shared" si="1"/>
        <v>13807</v>
      </c>
      <c r="O28" s="285">
        <f t="shared" si="15"/>
        <v>4036</v>
      </c>
      <c r="P28" s="395">
        <f t="shared" si="15"/>
        <v>1892</v>
      </c>
      <c r="Q28" s="326">
        <f t="shared" si="15"/>
        <v>850</v>
      </c>
      <c r="R28" s="326">
        <f t="shared" si="7"/>
        <v>2742</v>
      </c>
      <c r="S28" s="326">
        <f>S8+S12+S16+S20+S24</f>
        <v>11754</v>
      </c>
      <c r="T28" s="348">
        <f t="shared" si="8"/>
        <v>14496</v>
      </c>
      <c r="U28" s="326">
        <f>U8+U12+U16+U20+U24</f>
        <v>4146</v>
      </c>
      <c r="V28" s="326"/>
      <c r="W28" s="326">
        <f t="shared" si="16"/>
        <v>1988</v>
      </c>
      <c r="X28" s="326">
        <f t="shared" si="16"/>
        <v>1404</v>
      </c>
      <c r="Y28" s="326">
        <f t="shared" si="2"/>
        <v>3392</v>
      </c>
      <c r="Z28" s="326">
        <f>Z8+Z12+Z16+Z20+Z24</f>
        <v>10374</v>
      </c>
      <c r="AA28" s="348">
        <f t="shared" si="3"/>
        <v>13766</v>
      </c>
      <c r="AB28" s="326">
        <f>AB8+AB12+AB16+AB20+AB24</f>
        <v>5048</v>
      </c>
      <c r="AC28" s="397"/>
      <c r="AD28" s="350"/>
      <c r="AE28" s="326"/>
      <c r="AF28" s="326"/>
      <c r="AG28" s="326"/>
      <c r="AH28" s="326"/>
      <c r="AI28" s="326"/>
      <c r="AK28" s="326"/>
      <c r="AL28" s="326"/>
      <c r="AM28" s="326"/>
      <c r="AN28" s="326"/>
      <c r="AP28" s="326"/>
      <c r="AT28" s="348">
        <v>729</v>
      </c>
      <c r="AU28" s="348">
        <v>94</v>
      </c>
      <c r="AV28" s="348">
        <v>99</v>
      </c>
      <c r="AW28" s="348">
        <f>SUM(AT28:AV28)</f>
        <v>922</v>
      </c>
      <c r="AX28" s="348">
        <v>52</v>
      </c>
      <c r="AY28" s="348">
        <f>SUM(AW28:AX28)</f>
        <v>974</v>
      </c>
      <c r="AZ28" s="348">
        <v>167</v>
      </c>
    </row>
    <row r="29" spans="2:52" s="348" customFormat="1" ht="15" customHeight="1" x14ac:dyDescent="0.15">
      <c r="B29" s="396" t="s">
        <v>18</v>
      </c>
      <c r="C29" s="393" t="s">
        <v>11</v>
      </c>
      <c r="D29" s="394">
        <f t="shared" si="13"/>
        <v>1021</v>
      </c>
      <c r="E29" s="285">
        <f t="shared" si="13"/>
        <v>516</v>
      </c>
      <c r="F29" s="285">
        <f t="shared" si="5"/>
        <v>1537</v>
      </c>
      <c r="G29" s="285">
        <f>G9+G13+G17+G21+G25</f>
        <v>14932</v>
      </c>
      <c r="H29" s="381">
        <f t="shared" si="6"/>
        <v>16469</v>
      </c>
      <c r="I29" s="285">
        <f>I9+I13+I17+I21+I25</f>
        <v>3748</v>
      </c>
      <c r="J29" s="394">
        <f t="shared" si="14"/>
        <v>1411</v>
      </c>
      <c r="K29" s="285">
        <f t="shared" si="14"/>
        <v>683</v>
      </c>
      <c r="L29" s="285">
        <f t="shared" si="0"/>
        <v>2094</v>
      </c>
      <c r="M29" s="285">
        <f>M9+M13+M17+M21+M25</f>
        <v>12072</v>
      </c>
      <c r="N29" s="381">
        <f t="shared" si="1"/>
        <v>14166</v>
      </c>
      <c r="O29" s="285">
        <f t="shared" si="15"/>
        <v>4097</v>
      </c>
      <c r="P29" s="395">
        <f t="shared" si="15"/>
        <v>1961</v>
      </c>
      <c r="Q29" s="326">
        <f t="shared" si="15"/>
        <v>896</v>
      </c>
      <c r="R29" s="326">
        <f t="shared" si="7"/>
        <v>2857</v>
      </c>
      <c r="S29" s="326">
        <f>S9+S13+S17+S21+S25</f>
        <v>12056</v>
      </c>
      <c r="T29" s="348">
        <f t="shared" si="8"/>
        <v>14913</v>
      </c>
      <c r="U29" s="326">
        <f>U9+U13+U17+U21+U25</f>
        <v>4312</v>
      </c>
      <c r="V29" s="326"/>
      <c r="W29" s="326">
        <f t="shared" si="16"/>
        <v>1848</v>
      </c>
      <c r="X29" s="326">
        <f t="shared" si="16"/>
        <v>1674</v>
      </c>
      <c r="Y29" s="326">
        <f t="shared" si="2"/>
        <v>3522</v>
      </c>
      <c r="Z29" s="326">
        <f>Z9+Z13+Z17+Z21+Z25</f>
        <v>10347</v>
      </c>
      <c r="AA29" s="348">
        <f t="shared" si="3"/>
        <v>13869</v>
      </c>
      <c r="AB29" s="326">
        <f>AB9+AB13+AB17+AB21+AB25</f>
        <v>5098</v>
      </c>
      <c r="AC29" s="397"/>
      <c r="AD29" s="350"/>
      <c r="AE29" s="326"/>
      <c r="AF29" s="326"/>
      <c r="AG29" s="326"/>
      <c r="AH29" s="326"/>
      <c r="AI29" s="326"/>
      <c r="AK29" s="326"/>
      <c r="AL29" s="326"/>
      <c r="AM29" s="326"/>
      <c r="AN29" s="326"/>
      <c r="AP29" s="326"/>
      <c r="AT29" s="348">
        <v>722</v>
      </c>
      <c r="AU29" s="348">
        <v>94</v>
      </c>
      <c r="AV29" s="348">
        <v>99</v>
      </c>
      <c r="AW29" s="348">
        <f>SUM(AT29:AV29)</f>
        <v>915</v>
      </c>
      <c r="AX29" s="348">
        <v>46</v>
      </c>
      <c r="AY29" s="348">
        <f>SUM(AW29:AX29)</f>
        <v>961</v>
      </c>
      <c r="AZ29" s="348">
        <v>168</v>
      </c>
    </row>
    <row r="30" spans="2:52" s="348" customFormat="1" ht="15" customHeight="1" x14ac:dyDescent="0.15">
      <c r="B30" s="398"/>
      <c r="C30" s="399" t="s">
        <v>12</v>
      </c>
      <c r="D30" s="400">
        <f t="shared" si="13"/>
        <v>46</v>
      </c>
      <c r="E30" s="314">
        <f t="shared" si="13"/>
        <v>32</v>
      </c>
      <c r="F30" s="314">
        <f t="shared" si="5"/>
        <v>78</v>
      </c>
      <c r="G30" s="314">
        <f>G10+G14+G18+G22+G26</f>
        <v>370</v>
      </c>
      <c r="H30" s="385">
        <f t="shared" si="6"/>
        <v>448</v>
      </c>
      <c r="I30" s="314">
        <f>I10+I14+I18+I22+I26</f>
        <v>315</v>
      </c>
      <c r="J30" s="400">
        <f>J10+J14+J18+J22+J26</f>
        <v>91</v>
      </c>
      <c r="K30" s="314">
        <f t="shared" si="14"/>
        <v>51</v>
      </c>
      <c r="L30" s="314">
        <f t="shared" si="0"/>
        <v>142</v>
      </c>
      <c r="M30" s="314">
        <f>M10+M14+M18+M22+M26</f>
        <v>389</v>
      </c>
      <c r="N30" s="385">
        <f t="shared" si="1"/>
        <v>531</v>
      </c>
      <c r="O30" s="314">
        <f t="shared" si="15"/>
        <v>200</v>
      </c>
      <c r="P30" s="401">
        <f t="shared" si="15"/>
        <v>60</v>
      </c>
      <c r="Q30" s="354">
        <f t="shared" si="15"/>
        <v>75</v>
      </c>
      <c r="R30" s="354">
        <f t="shared" si="7"/>
        <v>135</v>
      </c>
      <c r="S30" s="354">
        <f>S10+S14+S18+S22+S26</f>
        <v>261</v>
      </c>
      <c r="T30" s="386">
        <f t="shared" si="8"/>
        <v>396</v>
      </c>
      <c r="U30" s="354">
        <f>U10+U14+U18+U22+U26</f>
        <v>715</v>
      </c>
      <c r="V30" s="326"/>
      <c r="W30" s="354">
        <f t="shared" si="16"/>
        <v>161</v>
      </c>
      <c r="X30" s="354">
        <f t="shared" si="16"/>
        <v>69</v>
      </c>
      <c r="Y30" s="354">
        <f t="shared" si="2"/>
        <v>230</v>
      </c>
      <c r="Z30" s="354">
        <f>Z10+Z14+Z18+Z22+Z26</f>
        <v>348</v>
      </c>
      <c r="AA30" s="386">
        <f t="shared" si="3"/>
        <v>578</v>
      </c>
      <c r="AB30" s="354">
        <f>AB10+AB14+AB18+AB22+AB26</f>
        <v>269</v>
      </c>
      <c r="AD30" s="350"/>
      <c r="AE30" s="326"/>
      <c r="AF30" s="326"/>
      <c r="AG30" s="326"/>
      <c r="AH30" s="326"/>
      <c r="AI30" s="326"/>
      <c r="AK30" s="326"/>
      <c r="AP30" s="326"/>
      <c r="AT30" s="386">
        <f t="shared" ref="AT30:AY30" si="17">(AT27+AT28-AT29)</f>
        <v>8</v>
      </c>
      <c r="AU30" s="386">
        <f t="shared" si="17"/>
        <v>1</v>
      </c>
      <c r="AV30" s="386">
        <f t="shared" si="17"/>
        <v>0</v>
      </c>
      <c r="AW30" s="386">
        <f t="shared" si="17"/>
        <v>9</v>
      </c>
      <c r="AX30" s="386">
        <f t="shared" si="17"/>
        <v>6</v>
      </c>
      <c r="AY30" s="386">
        <f t="shared" si="17"/>
        <v>15</v>
      </c>
      <c r="AZ30" s="386"/>
    </row>
    <row r="31" spans="2:52" ht="15" customHeight="1" x14ac:dyDescent="0.15">
      <c r="B31" s="379" t="s">
        <v>20</v>
      </c>
      <c r="C31" s="402" t="s">
        <v>7</v>
      </c>
      <c r="D31" s="403" t="s">
        <v>195</v>
      </c>
      <c r="E31" s="404" t="s">
        <v>195</v>
      </c>
      <c r="F31" s="405">
        <v>225</v>
      </c>
      <c r="G31" s="310">
        <v>878</v>
      </c>
      <c r="H31" s="347">
        <f t="shared" ref="H31:H38" si="18">SUM(F31:G31)</f>
        <v>1103</v>
      </c>
      <c r="I31" s="404" t="s">
        <v>195</v>
      </c>
      <c r="J31" s="406" t="s">
        <v>195</v>
      </c>
      <c r="K31" s="355" t="s">
        <v>195</v>
      </c>
      <c r="L31" s="326">
        <v>225</v>
      </c>
      <c r="M31" s="324">
        <v>878</v>
      </c>
      <c r="N31" s="348">
        <f t="shared" ref="N31:N38" si="19">SUM(L31:M31)</f>
        <v>1103</v>
      </c>
      <c r="O31" s="355" t="s">
        <v>195</v>
      </c>
      <c r="P31" s="406" t="s">
        <v>195</v>
      </c>
      <c r="Q31" s="355" t="s">
        <v>195</v>
      </c>
      <c r="R31" s="326">
        <v>0.32900000000000001</v>
      </c>
      <c r="S31" s="324">
        <v>986</v>
      </c>
      <c r="T31" s="348">
        <f t="shared" ref="T31:T38" si="20">SUM(R31:S31)</f>
        <v>986.32899999999995</v>
      </c>
      <c r="U31" s="355" t="s">
        <v>195</v>
      </c>
      <c r="V31" s="324"/>
      <c r="W31" s="324">
        <v>9</v>
      </c>
      <c r="X31" s="324">
        <v>54</v>
      </c>
      <c r="Y31" s="324">
        <f t="shared" ref="Y31:Y38" si="21">SUM(W31:X31)</f>
        <v>63</v>
      </c>
      <c r="Z31" s="324">
        <v>48</v>
      </c>
      <c r="AA31" s="345">
        <f t="shared" ref="AA31:AA38" si="22">SUM(Y31:Z31)</f>
        <v>111</v>
      </c>
      <c r="AB31" s="324">
        <v>9</v>
      </c>
      <c r="AC31" s="356"/>
      <c r="AD31" s="379"/>
      <c r="AJ31" s="345"/>
      <c r="AL31" s="324"/>
      <c r="AM31" s="324"/>
      <c r="AN31" s="324"/>
      <c r="AP31" s="324"/>
      <c r="AT31" s="345">
        <v>15</v>
      </c>
      <c r="AU31" s="345">
        <v>17</v>
      </c>
      <c r="AV31" s="345">
        <v>0</v>
      </c>
      <c r="AW31" s="345">
        <f>SUM(AT31:AV31)</f>
        <v>32</v>
      </c>
      <c r="AX31" s="345">
        <v>64</v>
      </c>
      <c r="AY31" s="345">
        <f>SUM(AW31:AX31)</f>
        <v>96</v>
      </c>
    </row>
    <row r="32" spans="2:52" ht="15" customHeight="1" x14ac:dyDescent="0.15">
      <c r="B32" s="379"/>
      <c r="C32" s="402" t="s">
        <v>9</v>
      </c>
      <c r="D32" s="403" t="s">
        <v>195</v>
      </c>
      <c r="E32" s="404" t="s">
        <v>195</v>
      </c>
      <c r="F32" s="405">
        <v>2737</v>
      </c>
      <c r="G32" s="310">
        <v>4262</v>
      </c>
      <c r="H32" s="347">
        <f t="shared" si="18"/>
        <v>6999</v>
      </c>
      <c r="I32" s="404" t="s">
        <v>195</v>
      </c>
      <c r="J32" s="406" t="s">
        <v>195</v>
      </c>
      <c r="K32" s="355" t="s">
        <v>195</v>
      </c>
      <c r="L32" s="326">
        <v>2737</v>
      </c>
      <c r="M32" s="324">
        <v>4262</v>
      </c>
      <c r="N32" s="348">
        <f t="shared" si="19"/>
        <v>6999</v>
      </c>
      <c r="O32" s="355" t="s">
        <v>195</v>
      </c>
      <c r="P32" s="406" t="s">
        <v>195</v>
      </c>
      <c r="Q32" s="355" t="s">
        <v>195</v>
      </c>
      <c r="R32" s="326">
        <v>3181</v>
      </c>
      <c r="S32" s="324">
        <v>5751</v>
      </c>
      <c r="T32" s="348">
        <f t="shared" si="20"/>
        <v>8932</v>
      </c>
      <c r="U32" s="355" t="s">
        <v>195</v>
      </c>
      <c r="V32" s="324"/>
      <c r="W32" s="324">
        <v>445</v>
      </c>
      <c r="X32" s="324">
        <v>1679</v>
      </c>
      <c r="Y32" s="324">
        <f t="shared" si="21"/>
        <v>2124</v>
      </c>
      <c r="Z32" s="324">
        <v>1359</v>
      </c>
      <c r="AA32" s="345">
        <f t="shared" si="22"/>
        <v>3483</v>
      </c>
      <c r="AB32" s="324">
        <v>135</v>
      </c>
      <c r="AC32" s="324"/>
      <c r="AD32" s="379"/>
      <c r="AJ32" s="345"/>
      <c r="AL32" s="324"/>
      <c r="AM32" s="324"/>
      <c r="AN32" s="324"/>
      <c r="AP32" s="324"/>
      <c r="AT32" s="345">
        <v>547</v>
      </c>
      <c r="AU32" s="345">
        <v>1611</v>
      </c>
      <c r="AV32" s="345">
        <v>0</v>
      </c>
      <c r="AW32" s="345">
        <f>SUM(AT32:AV32)</f>
        <v>2158</v>
      </c>
      <c r="AX32" s="345">
        <v>1636</v>
      </c>
      <c r="AY32" s="345">
        <f>SUM(AW32:AX32)</f>
        <v>3794</v>
      </c>
      <c r="AZ32" s="345">
        <v>925</v>
      </c>
    </row>
    <row r="33" spans="1:52" ht="15" customHeight="1" x14ac:dyDescent="0.15">
      <c r="B33" s="379"/>
      <c r="C33" s="402" t="s">
        <v>11</v>
      </c>
      <c r="D33" s="403" t="s">
        <v>195</v>
      </c>
      <c r="E33" s="404" t="s">
        <v>195</v>
      </c>
      <c r="F33" s="405">
        <v>2795</v>
      </c>
      <c r="G33" s="310">
        <v>3982</v>
      </c>
      <c r="H33" s="347">
        <f t="shared" si="18"/>
        <v>6777</v>
      </c>
      <c r="I33" s="404" t="s">
        <v>195</v>
      </c>
      <c r="J33" s="406" t="s">
        <v>195</v>
      </c>
      <c r="K33" s="355" t="s">
        <v>195</v>
      </c>
      <c r="L33" s="326">
        <v>2795</v>
      </c>
      <c r="M33" s="324">
        <v>3982</v>
      </c>
      <c r="N33" s="348">
        <f t="shared" si="19"/>
        <v>6777</v>
      </c>
      <c r="O33" s="355" t="s">
        <v>195</v>
      </c>
      <c r="P33" s="406" t="s">
        <v>195</v>
      </c>
      <c r="Q33" s="355" t="s">
        <v>195</v>
      </c>
      <c r="R33" s="326">
        <v>3295</v>
      </c>
      <c r="S33" s="324">
        <v>5548</v>
      </c>
      <c r="T33" s="348">
        <f t="shared" si="20"/>
        <v>8843</v>
      </c>
      <c r="U33" s="355" t="s">
        <v>195</v>
      </c>
      <c r="V33" s="324"/>
      <c r="W33" s="324">
        <v>434</v>
      </c>
      <c r="X33" s="324">
        <v>1672</v>
      </c>
      <c r="Y33" s="324">
        <f t="shared" si="21"/>
        <v>2106</v>
      </c>
      <c r="Z33" s="324">
        <v>1331</v>
      </c>
      <c r="AA33" s="345">
        <f t="shared" si="22"/>
        <v>3437</v>
      </c>
      <c r="AB33" s="324">
        <v>139</v>
      </c>
      <c r="AC33" s="324"/>
      <c r="AD33" s="379"/>
      <c r="AJ33" s="345"/>
      <c r="AL33" s="324"/>
      <c r="AM33" s="324"/>
      <c r="AN33" s="324"/>
      <c r="AP33" s="324"/>
      <c r="AT33" s="345">
        <v>501</v>
      </c>
      <c r="AU33" s="345">
        <v>1459</v>
      </c>
      <c r="AV33" s="345">
        <v>0</v>
      </c>
      <c r="AW33" s="345">
        <f>SUM(AT33:AV33)</f>
        <v>1960</v>
      </c>
      <c r="AX33" s="345">
        <v>1573</v>
      </c>
      <c r="AY33" s="345">
        <f>SUM(AW33:AX33)</f>
        <v>3533</v>
      </c>
      <c r="AZ33" s="345">
        <v>868</v>
      </c>
    </row>
    <row r="34" spans="1:52" ht="15" customHeight="1" x14ac:dyDescent="0.15">
      <c r="B34" s="407"/>
      <c r="C34" s="408" t="s">
        <v>12</v>
      </c>
      <c r="D34" s="409" t="s">
        <v>195</v>
      </c>
      <c r="E34" s="410" t="s">
        <v>195</v>
      </c>
      <c r="F34" s="329">
        <v>167</v>
      </c>
      <c r="G34" s="316">
        <v>1158</v>
      </c>
      <c r="H34" s="411">
        <f t="shared" si="18"/>
        <v>1325</v>
      </c>
      <c r="I34" s="410" t="s">
        <v>195</v>
      </c>
      <c r="J34" s="412" t="s">
        <v>195</v>
      </c>
      <c r="K34" s="413" t="s">
        <v>195</v>
      </c>
      <c r="L34" s="354">
        <v>167</v>
      </c>
      <c r="M34" s="369">
        <v>1158</v>
      </c>
      <c r="N34" s="386">
        <f t="shared" si="19"/>
        <v>1325</v>
      </c>
      <c r="O34" s="413" t="s">
        <v>195</v>
      </c>
      <c r="P34" s="412" t="s">
        <v>195</v>
      </c>
      <c r="Q34" s="413" t="s">
        <v>195</v>
      </c>
      <c r="R34" s="354">
        <v>215</v>
      </c>
      <c r="S34" s="369">
        <v>1126</v>
      </c>
      <c r="T34" s="386">
        <f t="shared" si="20"/>
        <v>1341</v>
      </c>
      <c r="U34" s="413" t="s">
        <v>195</v>
      </c>
      <c r="V34" s="324"/>
      <c r="W34" s="369">
        <v>21</v>
      </c>
      <c r="X34" s="369">
        <v>61</v>
      </c>
      <c r="Y34" s="369">
        <f t="shared" si="21"/>
        <v>82</v>
      </c>
      <c r="Z34" s="369">
        <v>75</v>
      </c>
      <c r="AA34" s="387">
        <f t="shared" si="22"/>
        <v>157</v>
      </c>
      <c r="AB34" s="369">
        <v>5</v>
      </c>
      <c r="AC34" s="324"/>
      <c r="AD34" s="379"/>
      <c r="AJ34" s="345"/>
      <c r="AP34" s="324"/>
      <c r="AT34" s="387">
        <f t="shared" ref="AT34:AY34" si="23">(AT31+AT32-AT33)</f>
        <v>61</v>
      </c>
      <c r="AU34" s="387">
        <f t="shared" si="23"/>
        <v>169</v>
      </c>
      <c r="AV34" s="387">
        <f t="shared" si="23"/>
        <v>0</v>
      </c>
      <c r="AW34" s="387">
        <f t="shared" si="23"/>
        <v>230</v>
      </c>
      <c r="AX34" s="387">
        <f t="shared" si="23"/>
        <v>127</v>
      </c>
      <c r="AY34" s="387">
        <f t="shared" si="23"/>
        <v>357</v>
      </c>
      <c r="AZ34" s="387"/>
    </row>
    <row r="35" spans="1:52" ht="15" customHeight="1" x14ac:dyDescent="0.15">
      <c r="B35" s="379" t="s">
        <v>21</v>
      </c>
      <c r="C35" s="402" t="s">
        <v>7</v>
      </c>
      <c r="D35" s="414">
        <v>0</v>
      </c>
      <c r="E35" s="310">
        <v>45</v>
      </c>
      <c r="F35" s="405">
        <f>SUM(D35:E35)</f>
        <v>45</v>
      </c>
      <c r="G35" s="310">
        <v>340</v>
      </c>
      <c r="H35" s="347">
        <f t="shared" si="18"/>
        <v>385</v>
      </c>
      <c r="I35" s="310">
        <v>98</v>
      </c>
      <c r="J35" s="39">
        <v>0</v>
      </c>
      <c r="K35" s="324">
        <v>45</v>
      </c>
      <c r="L35" s="326">
        <f>SUM(J35:K35)</f>
        <v>45</v>
      </c>
      <c r="M35" s="324">
        <v>340</v>
      </c>
      <c r="N35" s="348">
        <f t="shared" si="19"/>
        <v>385</v>
      </c>
      <c r="O35" s="324">
        <v>98</v>
      </c>
      <c r="P35" s="39">
        <v>0</v>
      </c>
      <c r="Q35" s="324">
        <v>196</v>
      </c>
      <c r="R35" s="326">
        <f>SUM(P35:Q35)</f>
        <v>196</v>
      </c>
      <c r="S35" s="324">
        <v>458</v>
      </c>
      <c r="T35" s="348">
        <f t="shared" si="20"/>
        <v>654</v>
      </c>
      <c r="U35" s="324">
        <v>193</v>
      </c>
      <c r="V35" s="324"/>
      <c r="W35" s="324">
        <v>3</v>
      </c>
      <c r="X35" s="324">
        <v>98</v>
      </c>
      <c r="Y35" s="324">
        <f t="shared" si="21"/>
        <v>101</v>
      </c>
      <c r="Z35" s="324">
        <v>247</v>
      </c>
      <c r="AA35" s="345">
        <f t="shared" si="22"/>
        <v>348</v>
      </c>
      <c r="AB35" s="324">
        <v>53</v>
      </c>
      <c r="AC35" s="356"/>
      <c r="AD35" s="379"/>
      <c r="AJ35" s="345"/>
      <c r="AL35" s="324"/>
      <c r="AM35" s="324"/>
      <c r="AN35" s="324"/>
      <c r="AP35" s="324"/>
      <c r="AT35" s="345">
        <v>0</v>
      </c>
      <c r="AU35" s="345">
        <v>36</v>
      </c>
      <c r="AV35" s="345">
        <v>0</v>
      </c>
      <c r="AW35" s="345">
        <f>SUM(AT35:AV35)</f>
        <v>36</v>
      </c>
      <c r="AX35" s="345">
        <v>146</v>
      </c>
      <c r="AY35" s="345">
        <f>SUM(AW35:AX35)</f>
        <v>182</v>
      </c>
    </row>
    <row r="36" spans="1:52" ht="15" customHeight="1" x14ac:dyDescent="0.15">
      <c r="B36" s="379"/>
      <c r="C36" s="402" t="s">
        <v>9</v>
      </c>
      <c r="D36" s="414">
        <v>0</v>
      </c>
      <c r="E36" s="310">
        <v>490</v>
      </c>
      <c r="F36" s="405">
        <f>SUM(D36:E36)</f>
        <v>490</v>
      </c>
      <c r="G36" s="310">
        <v>3947</v>
      </c>
      <c r="H36" s="347">
        <f t="shared" si="18"/>
        <v>4437</v>
      </c>
      <c r="I36" s="310">
        <v>1835</v>
      </c>
      <c r="J36" s="39">
        <v>0</v>
      </c>
      <c r="K36" s="324">
        <v>490</v>
      </c>
      <c r="L36" s="326">
        <f>SUM(J36:K36)</f>
        <v>490</v>
      </c>
      <c r="M36" s="324">
        <v>3947</v>
      </c>
      <c r="N36" s="348">
        <f t="shared" si="19"/>
        <v>4437</v>
      </c>
      <c r="O36" s="324">
        <v>1835</v>
      </c>
      <c r="P36" s="39">
        <v>0</v>
      </c>
      <c r="Q36" s="324">
        <v>345</v>
      </c>
      <c r="R36" s="326">
        <f>SUM(P36:Q36)</f>
        <v>345</v>
      </c>
      <c r="S36" s="324">
        <v>3811</v>
      </c>
      <c r="T36" s="348">
        <f t="shared" si="20"/>
        <v>4156</v>
      </c>
      <c r="U36" s="324">
        <v>1755</v>
      </c>
      <c r="V36" s="324"/>
      <c r="W36" s="324">
        <v>0</v>
      </c>
      <c r="X36" s="324">
        <v>327</v>
      </c>
      <c r="Y36" s="324">
        <f t="shared" si="21"/>
        <v>327</v>
      </c>
      <c r="Z36" s="324">
        <v>2463</v>
      </c>
      <c r="AA36" s="345">
        <f t="shared" si="22"/>
        <v>2790</v>
      </c>
      <c r="AB36" s="324">
        <v>1634</v>
      </c>
      <c r="AC36" s="356"/>
      <c r="AD36" s="379"/>
      <c r="AJ36" s="345"/>
      <c r="AL36" s="324"/>
      <c r="AM36" s="324"/>
      <c r="AN36" s="324"/>
      <c r="AP36" s="324"/>
      <c r="AT36" s="345">
        <v>0</v>
      </c>
      <c r="AU36" s="345">
        <v>394</v>
      </c>
      <c r="AV36" s="345">
        <v>0</v>
      </c>
      <c r="AW36" s="345">
        <f>SUM(AT36:AV36)</f>
        <v>394</v>
      </c>
      <c r="AX36" s="345">
        <v>2855</v>
      </c>
      <c r="AY36" s="345">
        <f>SUM(AW36:AX36)</f>
        <v>3249</v>
      </c>
      <c r="AZ36" s="345">
        <v>1517</v>
      </c>
    </row>
    <row r="37" spans="1:52" ht="15" customHeight="1" x14ac:dyDescent="0.15">
      <c r="B37" s="379"/>
      <c r="C37" s="402" t="s">
        <v>11</v>
      </c>
      <c r="D37" s="414">
        <v>0</v>
      </c>
      <c r="E37" s="310">
        <v>440</v>
      </c>
      <c r="F37" s="405">
        <f>SUM(D37:E37)</f>
        <v>440</v>
      </c>
      <c r="G37" s="310">
        <v>4005</v>
      </c>
      <c r="H37" s="347">
        <f t="shared" si="18"/>
        <v>4445</v>
      </c>
      <c r="I37" s="310">
        <v>1851</v>
      </c>
      <c r="J37" s="39">
        <v>0</v>
      </c>
      <c r="K37" s="324">
        <v>440</v>
      </c>
      <c r="L37" s="326">
        <f>SUM(J37:K37)</f>
        <v>440</v>
      </c>
      <c r="M37" s="324">
        <v>4005</v>
      </c>
      <c r="N37" s="348">
        <f t="shared" si="19"/>
        <v>4445</v>
      </c>
      <c r="O37" s="324">
        <v>1851</v>
      </c>
      <c r="P37" s="39">
        <v>0</v>
      </c>
      <c r="Q37" s="324">
        <v>496</v>
      </c>
      <c r="R37" s="326">
        <f>SUM(P37:Q37)</f>
        <v>496</v>
      </c>
      <c r="S37" s="324">
        <v>3930</v>
      </c>
      <c r="T37" s="348">
        <f t="shared" si="20"/>
        <v>4426</v>
      </c>
      <c r="U37" s="324">
        <v>1850</v>
      </c>
      <c r="V37" s="324"/>
      <c r="W37" s="324">
        <v>3</v>
      </c>
      <c r="X37" s="324">
        <v>364</v>
      </c>
      <c r="Y37" s="324">
        <f t="shared" si="21"/>
        <v>367</v>
      </c>
      <c r="Z37" s="324">
        <v>2654</v>
      </c>
      <c r="AA37" s="345">
        <f t="shared" si="22"/>
        <v>3021</v>
      </c>
      <c r="AB37" s="324">
        <v>1556</v>
      </c>
      <c r="AD37" s="379"/>
      <c r="AJ37" s="345"/>
      <c r="AL37" s="324"/>
      <c r="AM37" s="324"/>
      <c r="AN37" s="324"/>
      <c r="AP37" s="324"/>
      <c r="AT37" s="345">
        <v>0</v>
      </c>
      <c r="AU37" s="345">
        <v>358</v>
      </c>
      <c r="AV37" s="345">
        <v>0</v>
      </c>
      <c r="AW37" s="345">
        <f>SUM(AT37:AV37)</f>
        <v>358</v>
      </c>
      <c r="AX37" s="345">
        <v>2787</v>
      </c>
      <c r="AY37" s="345">
        <f>SUM(AW37:AX37)</f>
        <v>3145</v>
      </c>
      <c r="AZ37" s="345">
        <v>1507</v>
      </c>
    </row>
    <row r="38" spans="1:52" ht="15" customHeight="1" x14ac:dyDescent="0.15">
      <c r="A38" s="387"/>
      <c r="B38" s="407"/>
      <c r="C38" s="408" t="s">
        <v>12</v>
      </c>
      <c r="D38" s="415">
        <v>0</v>
      </c>
      <c r="E38" s="316">
        <v>95</v>
      </c>
      <c r="F38" s="329">
        <f>SUM(D38:E38)</f>
        <v>95</v>
      </c>
      <c r="G38" s="316">
        <v>282</v>
      </c>
      <c r="H38" s="411">
        <f t="shared" si="18"/>
        <v>377</v>
      </c>
      <c r="I38" s="316">
        <v>82</v>
      </c>
      <c r="J38" s="370">
        <v>0</v>
      </c>
      <c r="K38" s="369">
        <v>95</v>
      </c>
      <c r="L38" s="354">
        <f>SUM(J38:K38)</f>
        <v>95</v>
      </c>
      <c r="M38" s="369">
        <v>282</v>
      </c>
      <c r="N38" s="386">
        <f t="shared" si="19"/>
        <v>377</v>
      </c>
      <c r="O38" s="369">
        <v>82</v>
      </c>
      <c r="P38" s="370">
        <v>0</v>
      </c>
      <c r="Q38" s="369">
        <v>45</v>
      </c>
      <c r="R38" s="354">
        <f>SUM(P38:Q38)</f>
        <v>45</v>
      </c>
      <c r="S38" s="369">
        <v>340</v>
      </c>
      <c r="T38" s="386">
        <f t="shared" si="20"/>
        <v>385</v>
      </c>
      <c r="U38" s="369">
        <v>98</v>
      </c>
      <c r="V38" s="324"/>
      <c r="W38" s="369">
        <v>0</v>
      </c>
      <c r="X38" s="369">
        <v>61</v>
      </c>
      <c r="Y38" s="369">
        <f t="shared" si="21"/>
        <v>61</v>
      </c>
      <c r="Z38" s="369">
        <v>56</v>
      </c>
      <c r="AA38" s="387">
        <f t="shared" si="22"/>
        <v>117</v>
      </c>
      <c r="AB38" s="369">
        <v>131</v>
      </c>
      <c r="AD38" s="379"/>
      <c r="AJ38" s="345"/>
      <c r="AP38" s="324"/>
      <c r="AT38" s="387">
        <f t="shared" ref="AT38:AY38" si="24">(AT35+AT36-AT37)</f>
        <v>0</v>
      </c>
      <c r="AU38" s="387">
        <f t="shared" si="24"/>
        <v>72</v>
      </c>
      <c r="AV38" s="387">
        <f t="shared" si="24"/>
        <v>0</v>
      </c>
      <c r="AW38" s="387">
        <f t="shared" si="24"/>
        <v>72</v>
      </c>
      <c r="AX38" s="387">
        <f t="shared" si="24"/>
        <v>214</v>
      </c>
      <c r="AY38" s="387">
        <f t="shared" si="24"/>
        <v>286</v>
      </c>
      <c r="AZ38" s="387"/>
    </row>
    <row r="39" spans="1:52" s="348" customFormat="1" ht="15" customHeight="1" x14ac:dyDescent="0.15">
      <c r="B39" s="350" t="s">
        <v>22</v>
      </c>
      <c r="C39" s="416" t="s">
        <v>7</v>
      </c>
      <c r="D39" s="347">
        <f t="shared" ref="D39:I39" si="25">D27+D31+D35</f>
        <v>91</v>
      </c>
      <c r="E39" s="347">
        <f t="shared" si="25"/>
        <v>96</v>
      </c>
      <c r="F39" s="347">
        <f t="shared" si="25"/>
        <v>412</v>
      </c>
      <c r="G39" s="347">
        <f t="shared" si="25"/>
        <v>1607</v>
      </c>
      <c r="H39" s="347">
        <f t="shared" si="25"/>
        <v>2019</v>
      </c>
      <c r="I39" s="417">
        <f t="shared" si="25"/>
        <v>298</v>
      </c>
      <c r="J39" s="348">
        <f t="shared" ref="J39:O39" si="26">J27+J31+J35</f>
        <v>61</v>
      </c>
      <c r="K39" s="348">
        <f t="shared" si="26"/>
        <v>106</v>
      </c>
      <c r="L39" s="348">
        <f t="shared" si="26"/>
        <v>392</v>
      </c>
      <c r="M39" s="348">
        <f t="shared" si="26"/>
        <v>1478</v>
      </c>
      <c r="N39" s="348">
        <f t="shared" si="26"/>
        <v>1870</v>
      </c>
      <c r="O39" s="348">
        <f t="shared" si="26"/>
        <v>254</v>
      </c>
      <c r="P39" s="418">
        <f t="shared" ref="P39:U39" si="27">P27+P31+P35</f>
        <v>133</v>
      </c>
      <c r="Q39" s="348">
        <f t="shared" si="27"/>
        <v>218</v>
      </c>
      <c r="R39" s="348">
        <f t="shared" si="27"/>
        <v>351.32900000000001</v>
      </c>
      <c r="S39" s="348">
        <f t="shared" si="27"/>
        <v>1739</v>
      </c>
      <c r="T39" s="348">
        <f t="shared" si="27"/>
        <v>2090.3289999999997</v>
      </c>
      <c r="U39" s="348">
        <f t="shared" si="27"/>
        <v>474</v>
      </c>
      <c r="W39" s="378">
        <f t="shared" ref="W39:AB39" si="28">W27+W31+W35</f>
        <v>45</v>
      </c>
      <c r="X39" s="348">
        <f t="shared" si="28"/>
        <v>299</v>
      </c>
      <c r="Y39" s="348">
        <f t="shared" si="28"/>
        <v>344</v>
      </c>
      <c r="Z39" s="348">
        <f t="shared" si="28"/>
        <v>530</v>
      </c>
      <c r="AA39" s="348">
        <f t="shared" si="28"/>
        <v>874</v>
      </c>
      <c r="AB39" s="348">
        <f t="shared" si="28"/>
        <v>413</v>
      </c>
      <c r="AC39" s="397"/>
      <c r="AD39" s="350"/>
      <c r="AT39" s="348">
        <f t="shared" ref="AT39:AY42" si="29">(AT23+AT27+AT31+AT35)</f>
        <v>110</v>
      </c>
      <c r="AU39" s="348">
        <f t="shared" si="29"/>
        <v>106</v>
      </c>
      <c r="AV39" s="348">
        <f t="shared" si="29"/>
        <v>0</v>
      </c>
      <c r="AW39" s="348">
        <f t="shared" si="29"/>
        <v>216</v>
      </c>
      <c r="AX39" s="348">
        <f t="shared" si="29"/>
        <v>318</v>
      </c>
      <c r="AY39" s="348">
        <f t="shared" si="29"/>
        <v>534</v>
      </c>
    </row>
    <row r="40" spans="1:52" s="348" customFormat="1" ht="15" customHeight="1" x14ac:dyDescent="0.15">
      <c r="B40" s="350" t="s">
        <v>18</v>
      </c>
      <c r="C40" s="416" t="s">
        <v>9</v>
      </c>
      <c r="D40" s="347">
        <f t="shared" ref="D40:I40" si="30">D28+D32+D36</f>
        <v>973</v>
      </c>
      <c r="E40" s="347">
        <f t="shared" si="30"/>
        <v>961</v>
      </c>
      <c r="F40" s="347">
        <f t="shared" si="30"/>
        <v>4671</v>
      </c>
      <c r="G40" s="347">
        <f t="shared" si="30"/>
        <v>22590</v>
      </c>
      <c r="H40" s="347">
        <f t="shared" si="30"/>
        <v>27261</v>
      </c>
      <c r="I40" s="419">
        <f t="shared" si="30"/>
        <v>5731</v>
      </c>
      <c r="J40" s="348">
        <f t="shared" ref="J40:O40" si="31">J28+J32+J36</f>
        <v>1470</v>
      </c>
      <c r="K40" s="348">
        <f t="shared" si="31"/>
        <v>1170</v>
      </c>
      <c r="L40" s="348">
        <f t="shared" si="31"/>
        <v>5377</v>
      </c>
      <c r="M40" s="348">
        <f t="shared" si="31"/>
        <v>19866</v>
      </c>
      <c r="N40" s="348">
        <f t="shared" si="31"/>
        <v>25243</v>
      </c>
      <c r="O40" s="348">
        <f t="shared" si="31"/>
        <v>5871</v>
      </c>
      <c r="P40" s="420">
        <f t="shared" ref="P40:U40" si="32">P28+P32+P36</f>
        <v>1892</v>
      </c>
      <c r="Q40" s="348">
        <f t="shared" si="32"/>
        <v>1195</v>
      </c>
      <c r="R40" s="348">
        <f t="shared" si="32"/>
        <v>6268</v>
      </c>
      <c r="S40" s="348">
        <f t="shared" si="32"/>
        <v>21316</v>
      </c>
      <c r="T40" s="348">
        <f t="shared" si="32"/>
        <v>27584</v>
      </c>
      <c r="U40" s="348">
        <f t="shared" si="32"/>
        <v>5901</v>
      </c>
      <c r="W40" s="348">
        <f t="shared" ref="W40:AB40" si="33">W28+W32+W36</f>
        <v>2433</v>
      </c>
      <c r="X40" s="348">
        <f t="shared" si="33"/>
        <v>3410</v>
      </c>
      <c r="Y40" s="348">
        <f t="shared" si="33"/>
        <v>5843</v>
      </c>
      <c r="Z40" s="348">
        <f t="shared" si="33"/>
        <v>14196</v>
      </c>
      <c r="AA40" s="348">
        <f t="shared" si="33"/>
        <v>20039</v>
      </c>
      <c r="AB40" s="348">
        <f t="shared" si="33"/>
        <v>6817</v>
      </c>
      <c r="AC40" s="397"/>
      <c r="AD40" s="350"/>
      <c r="AT40" s="348">
        <f t="shared" si="29"/>
        <v>3626</v>
      </c>
      <c r="AU40" s="348">
        <f t="shared" si="29"/>
        <v>4317</v>
      </c>
      <c r="AV40" s="348">
        <f t="shared" si="29"/>
        <v>383</v>
      </c>
      <c r="AW40" s="348">
        <f t="shared" si="29"/>
        <v>8326</v>
      </c>
      <c r="AX40" s="348">
        <f t="shared" si="29"/>
        <v>10726</v>
      </c>
      <c r="AY40" s="348">
        <f t="shared" si="29"/>
        <v>19052</v>
      </c>
      <c r="AZ40" s="348">
        <f>(AZ24+AZ28+AZ32+AZ36)</f>
        <v>6832</v>
      </c>
    </row>
    <row r="41" spans="1:52" s="348" customFormat="1" ht="15" customHeight="1" x14ac:dyDescent="0.15">
      <c r="B41" s="350"/>
      <c r="C41" s="416" t="s">
        <v>11</v>
      </c>
      <c r="D41" s="347">
        <f t="shared" ref="D41:I41" si="34">D29+D33+D37</f>
        <v>1021</v>
      </c>
      <c r="E41" s="347">
        <f t="shared" si="34"/>
        <v>956</v>
      </c>
      <c r="F41" s="347">
        <f t="shared" si="34"/>
        <v>4772</v>
      </c>
      <c r="G41" s="347">
        <f t="shared" si="34"/>
        <v>22919</v>
      </c>
      <c r="H41" s="347">
        <f t="shared" si="34"/>
        <v>27691</v>
      </c>
      <c r="I41" s="419">
        <f t="shared" si="34"/>
        <v>5599</v>
      </c>
      <c r="J41" s="348">
        <f t="shared" ref="J41:O41" si="35">J29+J33+J37</f>
        <v>1411</v>
      </c>
      <c r="K41" s="348">
        <f t="shared" si="35"/>
        <v>1123</v>
      </c>
      <c r="L41" s="348">
        <f t="shared" si="35"/>
        <v>5329</v>
      </c>
      <c r="M41" s="348">
        <f t="shared" si="35"/>
        <v>20059</v>
      </c>
      <c r="N41" s="348">
        <f t="shared" si="35"/>
        <v>25388</v>
      </c>
      <c r="O41" s="348">
        <f t="shared" si="35"/>
        <v>5948</v>
      </c>
      <c r="P41" s="420">
        <f t="shared" ref="P41:U41" si="36">P29+P33+P37</f>
        <v>1961</v>
      </c>
      <c r="Q41" s="348">
        <f t="shared" si="36"/>
        <v>1392</v>
      </c>
      <c r="R41" s="348">
        <f t="shared" si="36"/>
        <v>6648</v>
      </c>
      <c r="S41" s="348">
        <f t="shared" si="36"/>
        <v>21534</v>
      </c>
      <c r="T41" s="348">
        <f t="shared" si="36"/>
        <v>28182</v>
      </c>
      <c r="U41" s="348">
        <f t="shared" si="36"/>
        <v>6162</v>
      </c>
      <c r="W41" s="348">
        <f t="shared" ref="W41:AB41" si="37">W29+W33+W37</f>
        <v>2285</v>
      </c>
      <c r="X41" s="348">
        <f t="shared" si="37"/>
        <v>3710</v>
      </c>
      <c r="Y41" s="348">
        <f t="shared" si="37"/>
        <v>5995</v>
      </c>
      <c r="Z41" s="348">
        <f t="shared" si="37"/>
        <v>14332</v>
      </c>
      <c r="AA41" s="348">
        <f t="shared" si="37"/>
        <v>20327</v>
      </c>
      <c r="AB41" s="348">
        <f t="shared" si="37"/>
        <v>6793</v>
      </c>
      <c r="AC41" s="397"/>
      <c r="AD41" s="350"/>
      <c r="AT41" s="348">
        <f t="shared" si="29"/>
        <v>3550</v>
      </c>
      <c r="AU41" s="348">
        <f t="shared" si="29"/>
        <v>4085</v>
      </c>
      <c r="AV41" s="348">
        <f t="shared" si="29"/>
        <v>363</v>
      </c>
      <c r="AW41" s="348">
        <f t="shared" si="29"/>
        <v>7998</v>
      </c>
      <c r="AX41" s="348">
        <f t="shared" si="29"/>
        <v>10520</v>
      </c>
      <c r="AY41" s="348">
        <f t="shared" si="29"/>
        <v>18518</v>
      </c>
      <c r="AZ41" s="348">
        <f>(AZ25+AZ29+AZ33+AZ37)</f>
        <v>6834</v>
      </c>
    </row>
    <row r="42" spans="1:52" s="348" customFormat="1" ht="15" customHeight="1" thickBot="1" x14ac:dyDescent="0.2">
      <c r="B42" s="421"/>
      <c r="C42" s="422" t="s">
        <v>12</v>
      </c>
      <c r="D42" s="423">
        <f t="shared" ref="D42:I42" si="38">D30+D34+D38</f>
        <v>46</v>
      </c>
      <c r="E42" s="424">
        <f t="shared" si="38"/>
        <v>127</v>
      </c>
      <c r="F42" s="424">
        <f t="shared" si="38"/>
        <v>340</v>
      </c>
      <c r="G42" s="424">
        <f t="shared" si="38"/>
        <v>1810</v>
      </c>
      <c r="H42" s="424">
        <f t="shared" si="38"/>
        <v>2150</v>
      </c>
      <c r="I42" s="425">
        <f t="shared" si="38"/>
        <v>397</v>
      </c>
      <c r="J42" s="426">
        <f t="shared" ref="J42:O42" si="39">J30+J34+J38</f>
        <v>91</v>
      </c>
      <c r="K42" s="426">
        <f t="shared" si="39"/>
        <v>146</v>
      </c>
      <c r="L42" s="426">
        <f t="shared" si="39"/>
        <v>404</v>
      </c>
      <c r="M42" s="426">
        <f t="shared" si="39"/>
        <v>1829</v>
      </c>
      <c r="N42" s="426">
        <f t="shared" si="39"/>
        <v>2233</v>
      </c>
      <c r="O42" s="426">
        <f t="shared" si="39"/>
        <v>282</v>
      </c>
      <c r="P42" s="427">
        <f t="shared" ref="P42:U42" si="40">P30+P34+P38</f>
        <v>60</v>
      </c>
      <c r="Q42" s="426">
        <f t="shared" si="40"/>
        <v>120</v>
      </c>
      <c r="R42" s="426">
        <f t="shared" si="40"/>
        <v>395</v>
      </c>
      <c r="S42" s="426">
        <f t="shared" si="40"/>
        <v>1727</v>
      </c>
      <c r="T42" s="426">
        <f t="shared" si="40"/>
        <v>2122</v>
      </c>
      <c r="U42" s="426">
        <f t="shared" si="40"/>
        <v>813</v>
      </c>
      <c r="W42" s="426">
        <f t="shared" ref="W42:AB42" si="41">W30+W34+W38</f>
        <v>182</v>
      </c>
      <c r="X42" s="426">
        <f t="shared" si="41"/>
        <v>191</v>
      </c>
      <c r="Y42" s="426">
        <f t="shared" si="41"/>
        <v>373</v>
      </c>
      <c r="Z42" s="426">
        <f t="shared" si="41"/>
        <v>479</v>
      </c>
      <c r="AA42" s="426">
        <f t="shared" si="41"/>
        <v>852</v>
      </c>
      <c r="AB42" s="426">
        <f t="shared" si="41"/>
        <v>405</v>
      </c>
      <c r="AD42" s="350"/>
      <c r="AT42" s="426">
        <f t="shared" si="29"/>
        <v>186</v>
      </c>
      <c r="AU42" s="426">
        <f t="shared" si="29"/>
        <v>338</v>
      </c>
      <c r="AV42" s="426">
        <f t="shared" si="29"/>
        <v>20</v>
      </c>
      <c r="AW42" s="426">
        <f t="shared" si="29"/>
        <v>544</v>
      </c>
      <c r="AX42" s="426">
        <f t="shared" si="29"/>
        <v>524</v>
      </c>
      <c r="AY42" s="426">
        <f t="shared" si="29"/>
        <v>1068</v>
      </c>
      <c r="AZ42" s="426"/>
    </row>
    <row r="43" spans="1:52" ht="3.4" customHeight="1" thickTop="1" x14ac:dyDescent="0.15">
      <c r="D43" s="346"/>
      <c r="J43" s="345"/>
      <c r="P43" s="345"/>
      <c r="W43" s="345"/>
      <c r="X43" s="345"/>
      <c r="Y43" s="345"/>
      <c r="Z43" s="345"/>
      <c r="AA43" s="345"/>
      <c r="AB43" s="345"/>
      <c r="AE43" s="345"/>
      <c r="AF43" s="345"/>
      <c r="AG43" s="345"/>
      <c r="AH43" s="345"/>
      <c r="AI43" s="345"/>
      <c r="AJ43" s="345"/>
      <c r="AK43" s="345"/>
    </row>
    <row r="44" spans="1:52" x14ac:dyDescent="0.15">
      <c r="D44" s="346"/>
      <c r="J44" s="345"/>
      <c r="P44" s="345"/>
    </row>
    <row r="45" spans="1:52" x14ac:dyDescent="0.15">
      <c r="D45" s="346"/>
      <c r="J45" s="345"/>
      <c r="P45" s="345"/>
    </row>
    <row r="46" spans="1:52" x14ac:dyDescent="0.15">
      <c r="D46" s="346"/>
      <c r="J46" s="345"/>
      <c r="P46" s="345"/>
    </row>
    <row r="47" spans="1:52" x14ac:dyDescent="0.15">
      <c r="D47" s="346"/>
      <c r="J47" s="345"/>
      <c r="P47" s="345"/>
    </row>
    <row r="48" spans="1:52" ht="30.75" hidden="1" customHeight="1" x14ac:dyDescent="0.15">
      <c r="D48" s="346"/>
      <c r="J48" s="345"/>
      <c r="P48" s="345"/>
    </row>
    <row r="49" spans="4:16" hidden="1" x14ac:dyDescent="0.15">
      <c r="D49" s="346"/>
      <c r="J49" s="345"/>
      <c r="P49" s="345"/>
    </row>
    <row r="50" spans="4:16" hidden="1" x14ac:dyDescent="0.15">
      <c r="D50" s="346"/>
      <c r="J50" s="345"/>
      <c r="P50" s="345"/>
    </row>
    <row r="51" spans="4:16" hidden="1" x14ac:dyDescent="0.15">
      <c r="D51" s="346"/>
      <c r="J51" s="345"/>
      <c r="P51" s="345"/>
    </row>
    <row r="52" spans="4:16" hidden="1" x14ac:dyDescent="0.15">
      <c r="D52" s="346"/>
      <c r="J52" s="345"/>
      <c r="P52" s="345"/>
    </row>
    <row r="53" spans="4:16" hidden="1" x14ac:dyDescent="0.15">
      <c r="D53" s="346"/>
      <c r="J53" s="345"/>
      <c r="P53" s="345"/>
    </row>
    <row r="54" spans="4:16" hidden="1" x14ac:dyDescent="0.15">
      <c r="D54" s="346"/>
      <c r="J54" s="345"/>
      <c r="P54" s="345"/>
    </row>
    <row r="55" spans="4:16" hidden="1" x14ac:dyDescent="0.15">
      <c r="D55" s="346"/>
      <c r="J55" s="345"/>
      <c r="P55" s="345"/>
    </row>
    <row r="56" spans="4:16" hidden="1" x14ac:dyDescent="0.15">
      <c r="D56" s="346"/>
      <c r="J56" s="345"/>
      <c r="P56" s="345"/>
    </row>
    <row r="57" spans="4:16" hidden="1" x14ac:dyDescent="0.15">
      <c r="D57" s="346"/>
      <c r="J57" s="345"/>
      <c r="P57" s="345"/>
    </row>
    <row r="58" spans="4:16" hidden="1" x14ac:dyDescent="0.15"/>
  </sheetData>
  <mergeCells count="25">
    <mergeCell ref="AL4:AR4"/>
    <mergeCell ref="J5:L5"/>
    <mergeCell ref="AE5:AH5"/>
    <mergeCell ref="P5:R5"/>
    <mergeCell ref="AT5:AW5"/>
    <mergeCell ref="AE4:AK4"/>
    <mergeCell ref="N5:N6"/>
    <mergeCell ref="J4:O4"/>
    <mergeCell ref="M5:M6"/>
    <mergeCell ref="W5:Y5"/>
    <mergeCell ref="AL5:AO5"/>
    <mergeCell ref="AT4:AZ4"/>
    <mergeCell ref="B4:B6"/>
    <mergeCell ref="AD4:AD6"/>
    <mergeCell ref="AC4:AC6"/>
    <mergeCell ref="S5:S6"/>
    <mergeCell ref="Z5:Z6"/>
    <mergeCell ref="C4:C6"/>
    <mergeCell ref="P4:U4"/>
    <mergeCell ref="W4:AB4"/>
    <mergeCell ref="D4:I4"/>
    <mergeCell ref="D5:F5"/>
    <mergeCell ref="G5:G6"/>
    <mergeCell ref="H5:H6"/>
    <mergeCell ref="T5:T6"/>
  </mergeCells>
  <phoneticPr fontId="0" type="noConversion"/>
  <printOptions horizontalCentered="1"/>
  <pageMargins left="0.15748031496062992" right="0.15748031496062992" top="0.59055118110236227" bottom="0.59055118110236227" header="0.31496062992125984" footer="0.43307086614173229"/>
  <pageSetup paperSize="9" firstPageNumber="3" pageOrder="overThenDown" orientation="portrait" useFirstPageNumber="1" r:id="rId1"/>
  <headerFooter alignWithMargins="0">
    <oddFooter>&amp;C&amp;"Arial Narrow,Regular"8.&amp;P</oddFooter>
  </headerFooter>
  <colBreaks count="1" manualBreakCount="1">
    <brk id="2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50"/>
  <sheetViews>
    <sheetView view="pageBreakPreview" zoomScaleSheetLayoutView="100" workbookViewId="0">
      <pane ySplit="6" topLeftCell="A31" activePane="bottomLeft" state="frozen"/>
      <selection activeCell="J10" sqref="J10"/>
      <selection pane="bottomLeft" activeCell="N39" sqref="N39"/>
    </sheetView>
  </sheetViews>
  <sheetFormatPr defaultRowHeight="12.75" x14ac:dyDescent="0.2"/>
  <cols>
    <col min="1" max="1" width="24.25" style="132" customWidth="1"/>
    <col min="2" max="2" width="6.25" style="130" customWidth="1"/>
    <col min="3" max="3" width="7.25" style="130" customWidth="1"/>
    <col min="4" max="4" width="6.625" style="130" customWidth="1"/>
    <col min="5" max="5" width="6" style="130" customWidth="1"/>
    <col min="6" max="6" width="6.25" style="130" customWidth="1"/>
    <col min="7" max="7" width="6.625" style="131" customWidth="1"/>
    <col min="8" max="8" width="7" style="130" customWidth="1"/>
    <col min="9" max="9" width="9.75" style="130" customWidth="1"/>
    <col min="10" max="10" width="8.5" style="131" customWidth="1"/>
    <col min="11" max="16384" width="9" style="130"/>
  </cols>
  <sheetData>
    <row r="1" spans="1:12" s="87" customFormat="1" ht="27.75" customHeight="1" x14ac:dyDescent="0.15">
      <c r="A1" s="86" t="s">
        <v>252</v>
      </c>
      <c r="G1" s="86"/>
      <c r="J1" s="86"/>
    </row>
    <row r="2" spans="1:12" s="88" customFormat="1" ht="16.350000000000001" customHeight="1" x14ac:dyDescent="0.15">
      <c r="A2" s="934" t="s">
        <v>150</v>
      </c>
      <c r="B2" s="932" t="s">
        <v>100</v>
      </c>
      <c r="C2" s="933"/>
      <c r="D2" s="933"/>
      <c r="E2" s="933"/>
      <c r="F2" s="933"/>
      <c r="G2" s="933"/>
      <c r="H2" s="933"/>
      <c r="I2" s="937"/>
      <c r="J2" s="932" t="s">
        <v>43</v>
      </c>
    </row>
    <row r="3" spans="1:12" s="88" customFormat="1" ht="19.5" customHeight="1" x14ac:dyDescent="0.15">
      <c r="A3" s="935"/>
      <c r="B3" s="939" t="s">
        <v>92</v>
      </c>
      <c r="C3" s="932" t="s">
        <v>97</v>
      </c>
      <c r="D3" s="933"/>
      <c r="E3" s="933"/>
      <c r="F3" s="933"/>
      <c r="G3" s="937"/>
      <c r="H3" s="938" t="s">
        <v>94</v>
      </c>
      <c r="I3" s="939" t="s">
        <v>101</v>
      </c>
      <c r="J3" s="933"/>
      <c r="L3" s="89"/>
    </row>
    <row r="4" spans="1:12" s="88" customFormat="1" ht="18.75" customHeight="1" x14ac:dyDescent="0.15">
      <c r="A4" s="936"/>
      <c r="B4" s="940"/>
      <c r="C4" s="90" t="s">
        <v>58</v>
      </c>
      <c r="D4" s="90" t="s">
        <v>89</v>
      </c>
      <c r="E4" s="90" t="s">
        <v>93</v>
      </c>
      <c r="F4" s="91" t="s">
        <v>98</v>
      </c>
      <c r="G4" s="90" t="s">
        <v>6</v>
      </c>
      <c r="H4" s="937"/>
      <c r="I4" s="940"/>
      <c r="J4" s="933"/>
    </row>
    <row r="5" spans="1:12" s="88" customFormat="1" ht="12.4" customHeight="1" x14ac:dyDescent="0.15">
      <c r="A5" s="92" t="s">
        <v>115</v>
      </c>
      <c r="B5" s="93" t="s">
        <v>116</v>
      </c>
      <c r="C5" s="93" t="s">
        <v>117</v>
      </c>
      <c r="D5" s="93" t="s">
        <v>118</v>
      </c>
      <c r="E5" s="93" t="s">
        <v>119</v>
      </c>
      <c r="F5" s="94" t="s">
        <v>120</v>
      </c>
      <c r="G5" s="95" t="s">
        <v>121</v>
      </c>
      <c r="H5" s="96" t="s">
        <v>122</v>
      </c>
      <c r="I5" s="97" t="s">
        <v>123</v>
      </c>
      <c r="J5" s="98" t="s">
        <v>124</v>
      </c>
    </row>
    <row r="6" spans="1:12" s="88" customFormat="1" ht="15" hidden="1" customHeight="1" x14ac:dyDescent="0.15">
      <c r="A6" s="99" t="s">
        <v>255</v>
      </c>
      <c r="B6" s="100">
        <v>34653.769999999997</v>
      </c>
      <c r="C6" s="101">
        <v>71121.38</v>
      </c>
      <c r="D6" s="101"/>
      <c r="E6" s="101">
        <v>13691.71</v>
      </c>
      <c r="F6" s="101">
        <v>1201.75</v>
      </c>
      <c r="G6" s="102">
        <f t="shared" ref="G6:G12" si="0">SUM(C6:F6)</f>
        <v>86014.84</v>
      </c>
      <c r="H6" s="101">
        <v>3900</v>
      </c>
      <c r="I6" s="103">
        <v>7760.6</v>
      </c>
      <c r="J6" s="104">
        <f t="shared" ref="J6:J12" si="1">G6+H6+I6+B6</f>
        <v>132329.21</v>
      </c>
    </row>
    <row r="7" spans="1:12" s="88" customFormat="1" ht="14.25" hidden="1" customHeight="1" x14ac:dyDescent="0.15">
      <c r="A7" s="105" t="s">
        <v>173</v>
      </c>
      <c r="B7" s="106">
        <f>B8+B9</f>
        <v>36989</v>
      </c>
      <c r="C7" s="107">
        <f>C8+C9</f>
        <v>91466</v>
      </c>
      <c r="D7" s="107"/>
      <c r="E7" s="107">
        <f>E8+E9</f>
        <v>18497</v>
      </c>
      <c r="F7" s="107">
        <v>9950</v>
      </c>
      <c r="G7" s="108">
        <f t="shared" si="0"/>
        <v>119913</v>
      </c>
      <c r="H7" s="107">
        <f>H8+H9</f>
        <v>4120</v>
      </c>
      <c r="I7" s="109">
        <v>13617</v>
      </c>
      <c r="J7" s="110">
        <f t="shared" si="1"/>
        <v>174639</v>
      </c>
    </row>
    <row r="8" spans="1:12" s="88" customFormat="1" ht="14.25" hidden="1" customHeight="1" x14ac:dyDescent="0.15">
      <c r="A8" s="111" t="s">
        <v>152</v>
      </c>
      <c r="B8" s="100">
        <v>36878</v>
      </c>
      <c r="C8" s="101">
        <v>77649</v>
      </c>
      <c r="D8" s="101"/>
      <c r="E8" s="101">
        <v>14876</v>
      </c>
      <c r="F8" s="101">
        <v>1200</v>
      </c>
      <c r="G8" s="102">
        <f t="shared" si="0"/>
        <v>93725</v>
      </c>
      <c r="H8" s="101">
        <v>4120</v>
      </c>
      <c r="I8" s="103">
        <v>13242</v>
      </c>
      <c r="J8" s="104">
        <f t="shared" si="1"/>
        <v>147965</v>
      </c>
    </row>
    <row r="9" spans="1:12" s="88" customFormat="1" ht="14.25" hidden="1" customHeight="1" x14ac:dyDescent="0.15">
      <c r="A9" s="111" t="s">
        <v>164</v>
      </c>
      <c r="B9" s="100">
        <v>111</v>
      </c>
      <c r="C9" s="101">
        <v>13817</v>
      </c>
      <c r="D9" s="101"/>
      <c r="E9" s="101">
        <v>3621</v>
      </c>
      <c r="F9" s="101">
        <v>8750</v>
      </c>
      <c r="G9" s="102">
        <f t="shared" si="0"/>
        <v>26188</v>
      </c>
      <c r="H9" s="101">
        <v>0</v>
      </c>
      <c r="I9" s="103">
        <v>375</v>
      </c>
      <c r="J9" s="104">
        <f t="shared" si="1"/>
        <v>26674</v>
      </c>
    </row>
    <row r="10" spans="1:12" s="88" customFormat="1" ht="14.25" customHeight="1" x14ac:dyDescent="0.15">
      <c r="A10" s="112" t="s">
        <v>174</v>
      </c>
      <c r="B10" s="113">
        <f>B11+B12</f>
        <v>36918</v>
      </c>
      <c r="C10" s="113">
        <f t="shared" ref="C10:J10" si="2">C11+C12</f>
        <v>101381</v>
      </c>
      <c r="D10" s="113"/>
      <c r="E10" s="113">
        <f t="shared" si="2"/>
        <v>21424</v>
      </c>
      <c r="F10" s="113">
        <f t="shared" si="2"/>
        <v>10657</v>
      </c>
      <c r="G10" s="108">
        <f t="shared" si="2"/>
        <v>133462</v>
      </c>
      <c r="H10" s="113">
        <f t="shared" si="2"/>
        <v>4560</v>
      </c>
      <c r="I10" s="109">
        <f t="shared" si="2"/>
        <v>15975</v>
      </c>
      <c r="J10" s="114">
        <f t="shared" si="2"/>
        <v>190915</v>
      </c>
    </row>
    <row r="11" spans="1:12" s="88" customFormat="1" ht="14.25" customHeight="1" x14ac:dyDescent="0.15">
      <c r="A11" s="115" t="s">
        <v>152</v>
      </c>
      <c r="B11" s="101">
        <v>36863</v>
      </c>
      <c r="C11" s="101">
        <v>84198</v>
      </c>
      <c r="D11" s="101"/>
      <c r="E11" s="101">
        <v>17056</v>
      </c>
      <c r="F11" s="101">
        <v>1200</v>
      </c>
      <c r="G11" s="102">
        <f t="shared" si="0"/>
        <v>102454</v>
      </c>
      <c r="H11" s="101">
        <v>4560</v>
      </c>
      <c r="I11" s="103">
        <v>15521</v>
      </c>
      <c r="J11" s="104">
        <f t="shared" si="1"/>
        <v>159398</v>
      </c>
    </row>
    <row r="12" spans="1:12" s="88" customFormat="1" ht="14.25" customHeight="1" x14ac:dyDescent="0.15">
      <c r="A12" s="116" t="s">
        <v>164</v>
      </c>
      <c r="B12" s="117">
        <v>55</v>
      </c>
      <c r="C12" s="117">
        <v>17183</v>
      </c>
      <c r="D12" s="117"/>
      <c r="E12" s="117">
        <v>4368</v>
      </c>
      <c r="F12" s="117">
        <v>9457</v>
      </c>
      <c r="G12" s="118">
        <f t="shared" si="0"/>
        <v>31008</v>
      </c>
      <c r="H12" s="117">
        <v>0</v>
      </c>
      <c r="I12" s="119">
        <v>454</v>
      </c>
      <c r="J12" s="120">
        <f t="shared" si="1"/>
        <v>31517</v>
      </c>
      <c r="L12" s="121"/>
    </row>
    <row r="13" spans="1:12" s="88" customFormat="1" ht="14.25" customHeight="1" x14ac:dyDescent="0.15">
      <c r="A13" s="111" t="s">
        <v>178</v>
      </c>
      <c r="B13" s="100">
        <f>B14+B15</f>
        <v>37624</v>
      </c>
      <c r="C13" s="101">
        <f t="shared" ref="C13:J13" si="3">C14+C15</f>
        <v>113030</v>
      </c>
      <c r="D13" s="101"/>
      <c r="E13" s="101">
        <f t="shared" si="3"/>
        <v>22760</v>
      </c>
      <c r="F13" s="101">
        <f t="shared" si="3"/>
        <v>10855</v>
      </c>
      <c r="G13" s="102">
        <f t="shared" si="3"/>
        <v>146645</v>
      </c>
      <c r="H13" s="101">
        <f t="shared" si="3"/>
        <v>4780</v>
      </c>
      <c r="I13" s="103">
        <f t="shared" si="3"/>
        <v>19021</v>
      </c>
      <c r="J13" s="122">
        <f t="shared" si="3"/>
        <v>208070</v>
      </c>
      <c r="K13" s="121"/>
      <c r="L13" s="121"/>
    </row>
    <row r="14" spans="1:12" s="88" customFormat="1" ht="14.25" customHeight="1" x14ac:dyDescent="0.15">
      <c r="A14" s="111" t="s">
        <v>152</v>
      </c>
      <c r="B14" s="100">
        <v>37567</v>
      </c>
      <c r="C14" s="101">
        <v>93918</v>
      </c>
      <c r="D14" s="101"/>
      <c r="E14" s="101">
        <v>17706</v>
      </c>
      <c r="F14" s="101">
        <v>1200</v>
      </c>
      <c r="G14" s="102">
        <f>SUM(C14:F14)</f>
        <v>112824</v>
      </c>
      <c r="H14" s="101">
        <v>4780</v>
      </c>
      <c r="I14" s="103">
        <v>18455</v>
      </c>
      <c r="J14" s="104">
        <f>G14+H14+I14+B14</f>
        <v>173626</v>
      </c>
      <c r="L14" s="121"/>
    </row>
    <row r="15" spans="1:12" s="88" customFormat="1" ht="14.25" customHeight="1" x14ac:dyDescent="0.15">
      <c r="A15" s="123" t="s">
        <v>164</v>
      </c>
      <c r="B15" s="124">
        <v>57</v>
      </c>
      <c r="C15" s="117">
        <v>19112</v>
      </c>
      <c r="D15" s="117"/>
      <c r="E15" s="117">
        <v>5054</v>
      </c>
      <c r="F15" s="117">
        <v>9655</v>
      </c>
      <c r="G15" s="118">
        <f>SUM(C15:F15)</f>
        <v>33821</v>
      </c>
      <c r="H15" s="117">
        <v>0</v>
      </c>
      <c r="I15" s="119">
        <v>566</v>
      </c>
      <c r="J15" s="120">
        <f>G15+H15+I15+B15</f>
        <v>34444</v>
      </c>
      <c r="L15" s="121"/>
    </row>
    <row r="16" spans="1:12" s="88" customFormat="1" ht="14.25" customHeight="1" x14ac:dyDescent="0.15">
      <c r="A16" s="111" t="s">
        <v>179</v>
      </c>
      <c r="B16" s="100">
        <f>B17+B18</f>
        <v>39038</v>
      </c>
      <c r="C16" s="101">
        <f t="shared" ref="C16:J16" si="4">C17+C18</f>
        <v>134638</v>
      </c>
      <c r="D16" s="101"/>
      <c r="E16" s="101">
        <f t="shared" si="4"/>
        <v>24266</v>
      </c>
      <c r="F16" s="101">
        <f t="shared" si="4"/>
        <v>11155</v>
      </c>
      <c r="G16" s="102">
        <f t="shared" si="4"/>
        <v>170059</v>
      </c>
      <c r="H16" s="101">
        <f t="shared" si="4"/>
        <v>4780</v>
      </c>
      <c r="I16" s="103">
        <f t="shared" si="4"/>
        <v>25376</v>
      </c>
      <c r="J16" s="122">
        <f t="shared" si="4"/>
        <v>239253</v>
      </c>
      <c r="K16" s="121"/>
      <c r="L16" s="121"/>
    </row>
    <row r="17" spans="1:12" s="88" customFormat="1" ht="14.25" customHeight="1" x14ac:dyDescent="0.15">
      <c r="A17" s="111" t="s">
        <v>152</v>
      </c>
      <c r="B17" s="100">
        <v>38990</v>
      </c>
      <c r="C17" s="101">
        <v>112022</v>
      </c>
      <c r="D17" s="101"/>
      <c r="E17" s="101">
        <v>18381</v>
      </c>
      <c r="F17" s="101">
        <v>1200</v>
      </c>
      <c r="G17" s="102">
        <f>SUM(C17:F17)</f>
        <v>131603</v>
      </c>
      <c r="H17" s="101">
        <v>4780</v>
      </c>
      <c r="I17" s="103">
        <v>24504</v>
      </c>
      <c r="J17" s="104">
        <f>G17+H17+I17+B17</f>
        <v>199877</v>
      </c>
      <c r="L17" s="121"/>
    </row>
    <row r="18" spans="1:12" s="88" customFormat="1" ht="14.25" customHeight="1" x14ac:dyDescent="0.15">
      <c r="A18" s="123" t="s">
        <v>164</v>
      </c>
      <c r="B18" s="124">
        <v>48</v>
      </c>
      <c r="C18" s="117">
        <v>22616</v>
      </c>
      <c r="D18" s="117"/>
      <c r="E18" s="117">
        <v>5885</v>
      </c>
      <c r="F18" s="117">
        <v>9955</v>
      </c>
      <c r="G18" s="118">
        <v>38456</v>
      </c>
      <c r="H18" s="117">
        <v>0</v>
      </c>
      <c r="I18" s="119">
        <v>872</v>
      </c>
      <c r="J18" s="120">
        <f>G18+H18+I18+B18</f>
        <v>39376</v>
      </c>
      <c r="L18" s="121"/>
    </row>
    <row r="19" spans="1:12" s="88" customFormat="1" ht="14.25" customHeight="1" x14ac:dyDescent="0.15">
      <c r="A19" s="111" t="s">
        <v>183</v>
      </c>
      <c r="B19" s="125">
        <f t="shared" ref="B19:J19" si="5">B20+B21</f>
        <v>39558</v>
      </c>
      <c r="C19" s="101">
        <f t="shared" si="5"/>
        <v>154111</v>
      </c>
      <c r="D19" s="101"/>
      <c r="E19" s="101">
        <f t="shared" si="5"/>
        <v>24608</v>
      </c>
      <c r="F19" s="101">
        <f t="shared" si="5"/>
        <v>12348</v>
      </c>
      <c r="G19" s="102">
        <f t="shared" si="5"/>
        <v>191066</v>
      </c>
      <c r="H19" s="101">
        <f t="shared" si="5"/>
        <v>4780</v>
      </c>
      <c r="I19" s="103">
        <f t="shared" si="5"/>
        <v>28666</v>
      </c>
      <c r="J19" s="122">
        <f t="shared" si="5"/>
        <v>264070</v>
      </c>
      <c r="L19" s="121"/>
    </row>
    <row r="20" spans="1:12" s="88" customFormat="1" ht="14.25" customHeight="1" x14ac:dyDescent="0.15">
      <c r="A20" s="111" t="s">
        <v>152</v>
      </c>
      <c r="B20" s="100">
        <v>39491</v>
      </c>
      <c r="C20" s="101">
        <v>130221</v>
      </c>
      <c r="D20" s="101"/>
      <c r="E20" s="101">
        <v>20110</v>
      </c>
      <c r="F20" s="101">
        <v>1200</v>
      </c>
      <c r="G20" s="102">
        <v>151531</v>
      </c>
      <c r="H20" s="101">
        <v>4780</v>
      </c>
      <c r="I20" s="103">
        <v>27542</v>
      </c>
      <c r="J20" s="104">
        <f>G20+H20+I20+B20</f>
        <v>223344</v>
      </c>
      <c r="L20" s="121"/>
    </row>
    <row r="21" spans="1:12" s="88" customFormat="1" ht="14.25" customHeight="1" x14ac:dyDescent="0.15">
      <c r="A21" s="123" t="s">
        <v>164</v>
      </c>
      <c r="B21" s="126">
        <v>67</v>
      </c>
      <c r="C21" s="127">
        <v>23890</v>
      </c>
      <c r="D21" s="127"/>
      <c r="E21" s="127">
        <v>4498</v>
      </c>
      <c r="F21" s="127">
        <v>11148</v>
      </c>
      <c r="G21" s="128">
        <v>39535</v>
      </c>
      <c r="H21" s="117">
        <v>0</v>
      </c>
      <c r="I21" s="119">
        <v>1124</v>
      </c>
      <c r="J21" s="120">
        <f>G21+H21+I21+B21</f>
        <v>40726</v>
      </c>
      <c r="L21" s="121"/>
    </row>
    <row r="22" spans="1:12" s="88" customFormat="1" ht="14.25" customHeight="1" x14ac:dyDescent="0.15">
      <c r="A22" s="111" t="s">
        <v>188</v>
      </c>
      <c r="B22" s="125">
        <f>B23+B24</f>
        <v>40595</v>
      </c>
      <c r="C22" s="101">
        <f t="shared" ref="C22:J22" si="6">C23+C24</f>
        <v>170025</v>
      </c>
      <c r="D22" s="101"/>
      <c r="E22" s="101">
        <f t="shared" si="6"/>
        <v>26533</v>
      </c>
      <c r="F22" s="101">
        <f t="shared" si="6"/>
        <v>12632</v>
      </c>
      <c r="G22" s="102">
        <f t="shared" si="6"/>
        <v>209190</v>
      </c>
      <c r="H22" s="101">
        <f t="shared" si="6"/>
        <v>4780</v>
      </c>
      <c r="I22" s="103">
        <f t="shared" si="6"/>
        <v>32951</v>
      </c>
      <c r="J22" s="122">
        <f t="shared" si="6"/>
        <v>288021</v>
      </c>
      <c r="L22" s="121"/>
    </row>
    <row r="23" spans="1:12" s="88" customFormat="1" ht="14.25" customHeight="1" x14ac:dyDescent="0.15">
      <c r="A23" s="111" t="s">
        <v>152</v>
      </c>
      <c r="B23" s="100">
        <v>40531</v>
      </c>
      <c r="C23" s="101">
        <v>145273</v>
      </c>
      <c r="D23" s="101"/>
      <c r="E23" s="101">
        <v>21782</v>
      </c>
      <c r="F23" s="101">
        <v>1200</v>
      </c>
      <c r="G23" s="102">
        <f>SUM(C23:F23)</f>
        <v>168255</v>
      </c>
      <c r="H23" s="101">
        <v>4780</v>
      </c>
      <c r="I23" s="103">
        <v>31692</v>
      </c>
      <c r="J23" s="104">
        <f>G23+H23+I23+B23</f>
        <v>245258</v>
      </c>
      <c r="L23" s="121"/>
    </row>
    <row r="24" spans="1:12" s="88" customFormat="1" ht="14.25" customHeight="1" x14ac:dyDescent="0.15">
      <c r="A24" s="123" t="s">
        <v>164</v>
      </c>
      <c r="B24" s="124">
        <v>64</v>
      </c>
      <c r="C24" s="117">
        <v>24752</v>
      </c>
      <c r="D24" s="117"/>
      <c r="E24" s="117">
        <v>4751</v>
      </c>
      <c r="F24" s="117">
        <v>11432</v>
      </c>
      <c r="G24" s="118">
        <f>SUM(C24:F24)</f>
        <v>40935</v>
      </c>
      <c r="H24" s="117">
        <v>0</v>
      </c>
      <c r="I24" s="119">
        <v>1259</v>
      </c>
      <c r="J24" s="120">
        <v>42763</v>
      </c>
      <c r="L24" s="121"/>
    </row>
    <row r="25" spans="1:12" s="88" customFormat="1" ht="14.25" customHeight="1" x14ac:dyDescent="0.15">
      <c r="A25" s="111" t="s">
        <v>190</v>
      </c>
      <c r="B25" s="100">
        <f>B26+B27</f>
        <v>41332</v>
      </c>
      <c r="C25" s="101">
        <f t="shared" ref="C25:J25" si="7">C26+C27</f>
        <v>190725</v>
      </c>
      <c r="D25" s="101"/>
      <c r="E25" s="101">
        <f t="shared" si="7"/>
        <v>28255</v>
      </c>
      <c r="F25" s="101">
        <f t="shared" si="7"/>
        <v>13209</v>
      </c>
      <c r="G25" s="102">
        <f t="shared" si="7"/>
        <v>232189</v>
      </c>
      <c r="H25" s="101">
        <f t="shared" si="7"/>
        <v>5780</v>
      </c>
      <c r="I25" s="103">
        <f t="shared" si="7"/>
        <v>37078</v>
      </c>
      <c r="J25" s="122">
        <f t="shared" si="7"/>
        <v>316379</v>
      </c>
      <c r="L25" s="121"/>
    </row>
    <row r="26" spans="1:12" s="88" customFormat="1" ht="14.25" customHeight="1" x14ac:dyDescent="0.15">
      <c r="A26" s="111" t="s">
        <v>152</v>
      </c>
      <c r="B26" s="100">
        <v>41267</v>
      </c>
      <c r="C26" s="101">
        <v>164636</v>
      </c>
      <c r="D26" s="101"/>
      <c r="E26" s="101">
        <v>23062</v>
      </c>
      <c r="F26" s="101">
        <v>1200</v>
      </c>
      <c r="G26" s="102">
        <f t="shared" ref="G26:G36" si="8">SUM(C26:F26)</f>
        <v>188898</v>
      </c>
      <c r="H26" s="101">
        <v>5780</v>
      </c>
      <c r="I26" s="103">
        <v>35777</v>
      </c>
      <c r="J26" s="104">
        <f>G26+H26+I26+B26</f>
        <v>271722</v>
      </c>
      <c r="L26" s="121"/>
    </row>
    <row r="27" spans="1:12" s="88" customFormat="1" ht="14.25" customHeight="1" x14ac:dyDescent="0.15">
      <c r="A27" s="123" t="s">
        <v>164</v>
      </c>
      <c r="B27" s="124">
        <v>65</v>
      </c>
      <c r="C27" s="117">
        <v>26089</v>
      </c>
      <c r="D27" s="117"/>
      <c r="E27" s="117">
        <v>5193</v>
      </c>
      <c r="F27" s="117">
        <v>12009</v>
      </c>
      <c r="G27" s="118">
        <f t="shared" si="8"/>
        <v>43291</v>
      </c>
      <c r="H27" s="117">
        <v>0</v>
      </c>
      <c r="I27" s="119">
        <v>1301</v>
      </c>
      <c r="J27" s="120">
        <v>44657</v>
      </c>
      <c r="L27" s="121"/>
    </row>
    <row r="28" spans="1:12" s="88" customFormat="1" ht="14.25" customHeight="1" x14ac:dyDescent="0.15">
      <c r="A28" s="111" t="s">
        <v>209</v>
      </c>
      <c r="B28" s="100">
        <f>B29+B30</f>
        <v>42843.09</v>
      </c>
      <c r="C28" s="101">
        <f>C29+C30</f>
        <v>213861</v>
      </c>
      <c r="D28" s="101"/>
      <c r="E28" s="101">
        <f>E29+E30</f>
        <v>30328</v>
      </c>
      <c r="F28" s="101">
        <f>F29+F30</f>
        <v>13340</v>
      </c>
      <c r="G28" s="102">
        <f t="shared" si="8"/>
        <v>257529</v>
      </c>
      <c r="H28" s="101">
        <v>5780</v>
      </c>
      <c r="I28" s="103">
        <f>I29+I30</f>
        <v>47292</v>
      </c>
      <c r="J28" s="122">
        <f>J29+J30</f>
        <v>353442</v>
      </c>
      <c r="L28" s="121"/>
    </row>
    <row r="29" spans="1:12" s="88" customFormat="1" ht="14.25" customHeight="1" x14ac:dyDescent="0.15">
      <c r="A29" s="111" t="s">
        <v>152</v>
      </c>
      <c r="B29" s="100">
        <v>42784</v>
      </c>
      <c r="C29" s="101">
        <v>185173</v>
      </c>
      <c r="D29" s="101"/>
      <c r="E29" s="101">
        <v>24509</v>
      </c>
      <c r="F29" s="101">
        <v>993</v>
      </c>
      <c r="G29" s="102">
        <f t="shared" si="8"/>
        <v>210675</v>
      </c>
      <c r="H29" s="101">
        <v>5780</v>
      </c>
      <c r="I29" s="103">
        <v>45924</v>
      </c>
      <c r="J29" s="104">
        <f>G29+H29+I29+B29</f>
        <v>305163</v>
      </c>
      <c r="L29" s="121"/>
    </row>
    <row r="30" spans="1:12" s="88" customFormat="1" ht="14.25" customHeight="1" x14ac:dyDescent="0.15">
      <c r="A30" s="111" t="s">
        <v>164</v>
      </c>
      <c r="B30" s="124">
        <v>59.09</v>
      </c>
      <c r="C30" s="117">
        <v>28688</v>
      </c>
      <c r="D30" s="117"/>
      <c r="E30" s="117">
        <v>5819</v>
      </c>
      <c r="F30" s="117">
        <v>12347</v>
      </c>
      <c r="G30" s="118">
        <f t="shared" si="8"/>
        <v>46854</v>
      </c>
      <c r="H30" s="117">
        <v>0</v>
      </c>
      <c r="I30" s="119">
        <v>1368</v>
      </c>
      <c r="J30" s="129">
        <v>48279</v>
      </c>
      <c r="L30" s="121"/>
    </row>
    <row r="31" spans="1:12" s="88" customFormat="1" ht="14.25" customHeight="1" x14ac:dyDescent="0.15">
      <c r="A31" s="105" t="s">
        <v>212</v>
      </c>
      <c r="B31" s="100">
        <f>B32+B33</f>
        <v>44544</v>
      </c>
      <c r="C31" s="101">
        <f>C32+C33</f>
        <v>222735</v>
      </c>
      <c r="D31" s="101"/>
      <c r="E31" s="101">
        <f>E32+E33</f>
        <v>31438</v>
      </c>
      <c r="F31" s="101">
        <f>F32+F33</f>
        <v>14188</v>
      </c>
      <c r="G31" s="102">
        <f t="shared" si="8"/>
        <v>268361</v>
      </c>
      <c r="H31" s="101">
        <v>5780</v>
      </c>
      <c r="I31" s="103">
        <f>I32+I33</f>
        <v>58677</v>
      </c>
      <c r="J31" s="122">
        <f>J32+J33</f>
        <v>378362</v>
      </c>
      <c r="L31" s="121"/>
    </row>
    <row r="32" spans="1:12" s="88" customFormat="1" ht="14.25" customHeight="1" x14ac:dyDescent="0.15">
      <c r="A32" s="111" t="s">
        <v>152</v>
      </c>
      <c r="B32" s="100">
        <v>44479</v>
      </c>
      <c r="C32" s="101">
        <v>192163</v>
      </c>
      <c r="D32" s="101"/>
      <c r="E32" s="101">
        <v>25329</v>
      </c>
      <c r="F32" s="101">
        <v>838</v>
      </c>
      <c r="G32" s="102">
        <f t="shared" si="8"/>
        <v>218330</v>
      </c>
      <c r="H32" s="101">
        <v>6780</v>
      </c>
      <c r="I32" s="103">
        <v>57244</v>
      </c>
      <c r="J32" s="104">
        <f>G32+H32+I32+B32</f>
        <v>326833</v>
      </c>
      <c r="L32" s="121"/>
    </row>
    <row r="33" spans="1:12" s="88" customFormat="1" ht="14.25" customHeight="1" x14ac:dyDescent="0.15">
      <c r="A33" s="111" t="s">
        <v>164</v>
      </c>
      <c r="B33" s="124">
        <v>65</v>
      </c>
      <c r="C33" s="117">
        <v>30572</v>
      </c>
      <c r="D33" s="117"/>
      <c r="E33" s="117">
        <v>6109</v>
      </c>
      <c r="F33" s="117">
        <v>13350</v>
      </c>
      <c r="G33" s="118">
        <f t="shared" si="8"/>
        <v>50031</v>
      </c>
      <c r="H33" s="117">
        <v>0</v>
      </c>
      <c r="I33" s="119">
        <v>1433</v>
      </c>
      <c r="J33" s="120">
        <f>G33+H33+I33+B33</f>
        <v>51529</v>
      </c>
      <c r="L33" s="121"/>
    </row>
    <row r="34" spans="1:12" s="88" customFormat="1" ht="14.25" customHeight="1" x14ac:dyDescent="0.15">
      <c r="A34" s="112" t="s">
        <v>219</v>
      </c>
      <c r="B34" s="101">
        <f>B35+B36</f>
        <v>45344</v>
      </c>
      <c r="C34" s="101">
        <f>C35+C36</f>
        <v>230026</v>
      </c>
      <c r="D34" s="101"/>
      <c r="E34" s="101">
        <f>E35+E36</f>
        <v>32053</v>
      </c>
      <c r="F34" s="101">
        <f>F35+F36</f>
        <v>13983</v>
      </c>
      <c r="G34" s="102">
        <f t="shared" si="8"/>
        <v>276062</v>
      </c>
      <c r="H34" s="101">
        <v>5780</v>
      </c>
      <c r="I34" s="103">
        <f>I35+I36</f>
        <v>70748</v>
      </c>
      <c r="J34" s="122">
        <f>J35+J36</f>
        <v>398934</v>
      </c>
      <c r="L34" s="121"/>
    </row>
    <row r="35" spans="1:12" s="88" customFormat="1" ht="14.25" customHeight="1" x14ac:dyDescent="0.15">
      <c r="A35" s="115" t="s">
        <v>152</v>
      </c>
      <c r="B35" s="101">
        <v>45293</v>
      </c>
      <c r="C35" s="101">
        <v>197172</v>
      </c>
      <c r="D35" s="101"/>
      <c r="E35" s="101">
        <v>24897</v>
      </c>
      <c r="F35" s="101">
        <v>838</v>
      </c>
      <c r="G35" s="102">
        <f t="shared" si="8"/>
        <v>222907</v>
      </c>
      <c r="H35" s="101">
        <v>6780</v>
      </c>
      <c r="I35" s="103">
        <v>69022</v>
      </c>
      <c r="J35" s="104">
        <f>G35+H35+I35+B35</f>
        <v>344002</v>
      </c>
      <c r="L35" s="121"/>
    </row>
    <row r="36" spans="1:12" s="88" customFormat="1" ht="14.25" customHeight="1" x14ac:dyDescent="0.15">
      <c r="A36" s="116" t="s">
        <v>164</v>
      </c>
      <c r="B36" s="117">
        <v>51</v>
      </c>
      <c r="C36" s="117">
        <v>32854</v>
      </c>
      <c r="D36" s="117"/>
      <c r="E36" s="117">
        <v>7156</v>
      </c>
      <c r="F36" s="117">
        <v>13145</v>
      </c>
      <c r="G36" s="118">
        <f t="shared" si="8"/>
        <v>53155</v>
      </c>
      <c r="H36" s="117">
        <v>0</v>
      </c>
      <c r="I36" s="119">
        <v>1726</v>
      </c>
      <c r="J36" s="120">
        <f>G36+H36+I36+B36</f>
        <v>54932</v>
      </c>
      <c r="L36" s="121"/>
    </row>
    <row r="37" spans="1:12" s="88" customFormat="1" ht="14.25" customHeight="1" x14ac:dyDescent="0.15">
      <c r="A37" s="115" t="s">
        <v>237</v>
      </c>
      <c r="B37" s="101">
        <f>B38+B39</f>
        <v>45447</v>
      </c>
      <c r="C37" s="101">
        <f>C38+C39</f>
        <v>235538</v>
      </c>
      <c r="D37" s="101">
        <f>D38+D39</f>
        <v>6260</v>
      </c>
      <c r="E37" s="101">
        <f>E38+E39</f>
        <v>32690</v>
      </c>
      <c r="F37" s="101">
        <f>F38+F39</f>
        <v>14123</v>
      </c>
      <c r="G37" s="102">
        <f>SUM(C37:F37)</f>
        <v>288611</v>
      </c>
      <c r="H37" s="101">
        <v>5780</v>
      </c>
      <c r="I37" s="103">
        <f>I38+I39</f>
        <v>79523</v>
      </c>
      <c r="J37" s="122">
        <f>J38+J39</f>
        <v>420361</v>
      </c>
      <c r="L37" s="121"/>
    </row>
    <row r="38" spans="1:12" s="88" customFormat="1" ht="14.25" customHeight="1" x14ac:dyDescent="0.15">
      <c r="A38" s="115" t="s">
        <v>152</v>
      </c>
      <c r="B38" s="101">
        <v>45399</v>
      </c>
      <c r="C38" s="101">
        <v>200705</v>
      </c>
      <c r="D38" s="101">
        <v>6260</v>
      </c>
      <c r="E38" s="101">
        <v>24937</v>
      </c>
      <c r="F38" s="101">
        <v>638</v>
      </c>
      <c r="G38" s="102">
        <f>SUM(C38:F38)</f>
        <v>232540</v>
      </c>
      <c r="H38" s="101">
        <v>6780</v>
      </c>
      <c r="I38" s="103">
        <v>77642</v>
      </c>
      <c r="J38" s="104">
        <f>G38+H38+I38+B38</f>
        <v>362361</v>
      </c>
      <c r="L38" s="121"/>
    </row>
    <row r="39" spans="1:12" s="88" customFormat="1" ht="14.25" customHeight="1" x14ac:dyDescent="0.15">
      <c r="A39" s="116" t="s">
        <v>164</v>
      </c>
      <c r="B39" s="117">
        <v>48</v>
      </c>
      <c r="C39" s="117">
        <v>34833</v>
      </c>
      <c r="D39" s="117"/>
      <c r="E39" s="117">
        <v>7753</v>
      </c>
      <c r="F39" s="117">
        <v>13485</v>
      </c>
      <c r="G39" s="118">
        <f>SUM(C39:F39)</f>
        <v>56071</v>
      </c>
      <c r="H39" s="117">
        <v>0</v>
      </c>
      <c r="I39" s="119">
        <v>1881</v>
      </c>
      <c r="J39" s="120">
        <f>G39+H39+I39+B39</f>
        <v>58000</v>
      </c>
      <c r="L39" s="121"/>
    </row>
    <row r="40" spans="1:12" s="88" customFormat="1" ht="14.25" customHeight="1" x14ac:dyDescent="0.15">
      <c r="A40" s="115" t="s">
        <v>247</v>
      </c>
      <c r="B40" s="101">
        <v>45699</v>
      </c>
      <c r="C40" s="101">
        <v>198525</v>
      </c>
      <c r="D40" s="101">
        <v>6610</v>
      </c>
      <c r="E40" s="101">
        <v>24955</v>
      </c>
      <c r="F40" s="101">
        <v>510</v>
      </c>
      <c r="G40" s="102">
        <f>SUM(C40:F40)</f>
        <v>230600</v>
      </c>
      <c r="H40" s="101">
        <v>6780</v>
      </c>
      <c r="I40" s="103">
        <v>87028</v>
      </c>
      <c r="J40" s="122">
        <f>G40+H40+I40+B40</f>
        <v>370107</v>
      </c>
      <c r="L40" s="121"/>
    </row>
    <row r="41" spans="1:12" s="88" customFormat="1" ht="14.25" customHeight="1" x14ac:dyDescent="0.15">
      <c r="A41" s="115" t="s">
        <v>152</v>
      </c>
      <c r="B41" s="101">
        <v>45699</v>
      </c>
      <c r="C41" s="101">
        <v>198525</v>
      </c>
      <c r="D41" s="101">
        <v>6610</v>
      </c>
      <c r="E41" s="101">
        <v>24955</v>
      </c>
      <c r="F41" s="101">
        <v>510</v>
      </c>
      <c r="G41" s="102">
        <f>SUM(C41:F41)</f>
        <v>230600</v>
      </c>
      <c r="H41" s="101">
        <v>6780</v>
      </c>
      <c r="I41" s="103">
        <v>87028</v>
      </c>
      <c r="J41" s="104">
        <f>G41+H41+I41+B41</f>
        <v>370107</v>
      </c>
      <c r="L41" s="121"/>
    </row>
    <row r="42" spans="1:12" s="88" customFormat="1" ht="14.25" customHeight="1" x14ac:dyDescent="0.15">
      <c r="A42" s="116" t="s">
        <v>164</v>
      </c>
      <c r="B42" s="117" t="s">
        <v>249</v>
      </c>
      <c r="C42" s="117" t="s">
        <v>249</v>
      </c>
      <c r="D42" s="117" t="s">
        <v>249</v>
      </c>
      <c r="E42" s="117" t="s">
        <v>249</v>
      </c>
      <c r="F42" s="117" t="s">
        <v>249</v>
      </c>
      <c r="G42" s="118" t="s">
        <v>249</v>
      </c>
      <c r="H42" s="117" t="s">
        <v>249</v>
      </c>
      <c r="I42" s="119" t="s">
        <v>249</v>
      </c>
      <c r="J42" s="120" t="s">
        <v>249</v>
      </c>
      <c r="L42" s="121"/>
    </row>
    <row r="43" spans="1:12" s="195" customFormat="1" ht="14.45" customHeight="1" x14ac:dyDescent="0.2">
      <c r="A43" s="190" t="s">
        <v>267</v>
      </c>
      <c r="B43" s="191">
        <v>45699</v>
      </c>
      <c r="C43" s="191">
        <v>198525</v>
      </c>
      <c r="D43" s="191">
        <v>6610</v>
      </c>
      <c r="E43" s="191">
        <v>24955</v>
      </c>
      <c r="F43" s="191">
        <v>510</v>
      </c>
      <c r="G43" s="192">
        <f>SUM(C43:F43)</f>
        <v>230600</v>
      </c>
      <c r="H43" s="191">
        <v>6780</v>
      </c>
      <c r="I43" s="193">
        <v>87028</v>
      </c>
      <c r="J43" s="194">
        <f>G43+H43+I43+B43</f>
        <v>370107</v>
      </c>
    </row>
    <row r="44" spans="1:12" s="196" customFormat="1" ht="14.45" customHeight="1" x14ac:dyDescent="0.15">
      <c r="A44" s="190" t="s">
        <v>152</v>
      </c>
      <c r="B44" s="191">
        <v>45699</v>
      </c>
      <c r="C44" s="191">
        <v>198525</v>
      </c>
      <c r="D44" s="191">
        <v>6610</v>
      </c>
      <c r="E44" s="191">
        <v>24955</v>
      </c>
      <c r="F44" s="191">
        <v>510</v>
      </c>
      <c r="G44" s="192">
        <f>SUM(C44:F44)</f>
        <v>230600</v>
      </c>
      <c r="H44" s="191">
        <v>6780</v>
      </c>
      <c r="I44" s="193">
        <v>87028</v>
      </c>
      <c r="J44" s="194">
        <f>G44+H44+I44+B44</f>
        <v>370107</v>
      </c>
    </row>
    <row r="45" spans="1:12" s="196" customFormat="1" ht="14.45" customHeight="1" thickBot="1" x14ac:dyDescent="0.2">
      <c r="A45" s="197" t="s">
        <v>164</v>
      </c>
      <c r="B45" s="198" t="s">
        <v>249</v>
      </c>
      <c r="C45" s="198" t="s">
        <v>249</v>
      </c>
      <c r="D45" s="198" t="s">
        <v>249</v>
      </c>
      <c r="E45" s="198" t="s">
        <v>249</v>
      </c>
      <c r="F45" s="198" t="s">
        <v>249</v>
      </c>
      <c r="G45" s="199" t="s">
        <v>249</v>
      </c>
      <c r="H45" s="198" t="s">
        <v>249</v>
      </c>
      <c r="I45" s="200" t="s">
        <v>249</v>
      </c>
      <c r="J45" s="198" t="s">
        <v>249</v>
      </c>
    </row>
    <row r="46" spans="1:12" s="87" customFormat="1" ht="15" customHeight="1" thickTop="1" x14ac:dyDescent="0.2">
      <c r="A46" s="130" t="s">
        <v>165</v>
      </c>
      <c r="B46" s="130"/>
      <c r="C46" s="130"/>
      <c r="D46" s="130"/>
      <c r="E46" s="130"/>
      <c r="F46" s="130"/>
      <c r="G46" s="131"/>
      <c r="H46" s="130"/>
      <c r="I46" s="130"/>
      <c r="J46" s="131"/>
    </row>
    <row r="47" spans="1:12" x14ac:dyDescent="0.2">
      <c r="A47" s="87" t="s">
        <v>248</v>
      </c>
      <c r="B47" s="87"/>
      <c r="C47" s="87"/>
      <c r="D47" s="87"/>
      <c r="E47" s="87"/>
      <c r="F47" s="87"/>
      <c r="G47" s="86"/>
      <c r="H47" s="87"/>
      <c r="I47" s="87"/>
      <c r="J47" s="86"/>
    </row>
    <row r="48" spans="1:12" x14ac:dyDescent="0.2">
      <c r="A48" s="87" t="s">
        <v>245</v>
      </c>
      <c r="B48" s="87"/>
      <c r="C48" s="87"/>
      <c r="D48" s="87"/>
      <c r="E48" s="87"/>
      <c r="F48" s="87"/>
      <c r="G48" s="86"/>
      <c r="H48" s="87"/>
      <c r="I48" s="87"/>
      <c r="J48" s="86"/>
    </row>
    <row r="49" spans="1:10" x14ac:dyDescent="0.2">
      <c r="A49" s="50" t="s">
        <v>246</v>
      </c>
      <c r="B49" s="87"/>
      <c r="C49" s="87"/>
      <c r="D49" s="87"/>
      <c r="E49" s="87"/>
      <c r="F49" s="87"/>
      <c r="G49" s="86"/>
      <c r="H49" s="87"/>
      <c r="I49" s="87"/>
      <c r="J49" s="86"/>
    </row>
    <row r="50" spans="1:10" x14ac:dyDescent="0.2">
      <c r="B50" s="133"/>
      <c r="C50" s="133"/>
      <c r="D50" s="133"/>
      <c r="E50" s="133"/>
      <c r="F50" s="133"/>
      <c r="G50" s="134"/>
      <c r="H50" s="133"/>
      <c r="I50" s="133"/>
      <c r="J50" s="134"/>
    </row>
  </sheetData>
  <mergeCells count="7">
    <mergeCell ref="J2:J4"/>
    <mergeCell ref="A2:A4"/>
    <mergeCell ref="C3:G3"/>
    <mergeCell ref="B2:I2"/>
    <mergeCell ref="H3:H4"/>
    <mergeCell ref="I3:I4"/>
    <mergeCell ref="B3:B4"/>
  </mergeCells>
  <phoneticPr fontId="6" type="noConversion"/>
  <printOptions horizontalCentered="1"/>
  <pageMargins left="0.43307086614173229" right="0.47244094488188981" top="0.55118110236220474" bottom="0.94488188976377963" header="0.31496062992125984" footer="0.70866141732283472"/>
  <pageSetup paperSize="9" firstPageNumber="6" orientation="portrait" useFirstPageNumber="1" r:id="rId1"/>
  <headerFooter alignWithMargins="0">
    <oddFooter>&amp;C&amp;"Arial Narrow,Regular"8.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46"/>
  <sheetViews>
    <sheetView zoomScaleNormal="100" workbookViewId="0">
      <pane xSplit="2" ySplit="4" topLeftCell="C5" activePane="bottomRight" state="frozen"/>
      <selection activeCell="N39" sqref="N39"/>
      <selection pane="topRight" activeCell="N39" sqref="N39"/>
      <selection pane="bottomLeft" activeCell="N39" sqref="N39"/>
      <selection pane="bottomRight" activeCell="N39" sqref="N39"/>
    </sheetView>
  </sheetViews>
  <sheetFormatPr defaultRowHeight="12.75" x14ac:dyDescent="0.15"/>
  <cols>
    <col min="1" max="1" width="9" style="50"/>
    <col min="2" max="2" width="12.125" style="50" customWidth="1"/>
    <col min="3" max="3" width="7.875" style="50" customWidth="1"/>
    <col min="4" max="4" width="10.125" style="50" customWidth="1"/>
    <col min="5" max="6" width="7.875" style="50" customWidth="1"/>
    <col min="7" max="7" width="7.875" style="51" customWidth="1"/>
    <col min="8" max="9" width="7.875" style="50" customWidth="1"/>
    <col min="10" max="10" width="7.875" style="51" customWidth="1"/>
    <col min="11" max="11" width="9" style="50"/>
    <col min="12" max="12" width="8.75" style="50" customWidth="1"/>
    <col min="13" max="13" width="9.5" style="50" customWidth="1"/>
    <col min="14" max="16384" width="9" style="50"/>
  </cols>
  <sheetData>
    <row r="1" spans="1:11" ht="22.9" customHeight="1" x14ac:dyDescent="0.15">
      <c r="A1" s="49" t="s">
        <v>254</v>
      </c>
    </row>
    <row r="2" spans="1:11" ht="15.75" customHeight="1" x14ac:dyDescent="0.15">
      <c r="A2" s="950" t="s">
        <v>45</v>
      </c>
      <c r="B2" s="952" t="s">
        <v>131</v>
      </c>
      <c r="C2" s="946" t="s">
        <v>92</v>
      </c>
      <c r="D2" s="954" t="s">
        <v>151</v>
      </c>
      <c r="E2" s="954"/>
      <c r="F2" s="954"/>
      <c r="G2" s="954"/>
      <c r="H2" s="946" t="s">
        <v>94</v>
      </c>
      <c r="I2" s="955" t="s">
        <v>101</v>
      </c>
      <c r="J2" s="948" t="s">
        <v>224</v>
      </c>
    </row>
    <row r="3" spans="1:11" ht="35.450000000000003" customHeight="1" x14ac:dyDescent="0.15">
      <c r="A3" s="951"/>
      <c r="B3" s="953"/>
      <c r="C3" s="947"/>
      <c r="D3" s="52" t="s">
        <v>250</v>
      </c>
      <c r="E3" s="52" t="s">
        <v>225</v>
      </c>
      <c r="F3" s="52" t="s">
        <v>226</v>
      </c>
      <c r="G3" s="53" t="s">
        <v>6</v>
      </c>
      <c r="H3" s="947"/>
      <c r="I3" s="956"/>
      <c r="J3" s="949"/>
    </row>
    <row r="4" spans="1:11" ht="15.75" customHeight="1" x14ac:dyDescent="0.15">
      <c r="A4" s="54" t="s">
        <v>115</v>
      </c>
      <c r="B4" s="55" t="s">
        <v>116</v>
      </c>
      <c r="C4" s="56" t="s">
        <v>117</v>
      </c>
      <c r="D4" s="56" t="s">
        <v>118</v>
      </c>
      <c r="E4" s="57" t="s">
        <v>119</v>
      </c>
      <c r="F4" s="56" t="s">
        <v>120</v>
      </c>
      <c r="G4" s="58" t="s">
        <v>121</v>
      </c>
      <c r="H4" s="56" t="s">
        <v>122</v>
      </c>
      <c r="I4" s="59" t="s">
        <v>123</v>
      </c>
      <c r="J4" s="60" t="s">
        <v>124</v>
      </c>
    </row>
    <row r="5" spans="1:11" ht="17.100000000000001" hidden="1" customHeight="1" x14ac:dyDescent="0.15">
      <c r="A5" s="943" t="s">
        <v>154</v>
      </c>
      <c r="B5" s="61" t="s">
        <v>152</v>
      </c>
      <c r="C5" s="62">
        <v>110099</v>
      </c>
      <c r="D5" s="63">
        <v>511895</v>
      </c>
      <c r="E5" s="62">
        <v>71597</v>
      </c>
      <c r="F5" s="62">
        <v>32649</v>
      </c>
      <c r="G5" s="64">
        <f>SUM(D5:F5)</f>
        <v>616141</v>
      </c>
      <c r="H5" s="62">
        <v>14927</v>
      </c>
      <c r="I5" s="65"/>
      <c r="J5" s="66">
        <v>722625</v>
      </c>
      <c r="K5" s="67"/>
    </row>
    <row r="6" spans="1:11" ht="17.100000000000001" hidden="1" customHeight="1" x14ac:dyDescent="0.15">
      <c r="A6" s="944"/>
      <c r="B6" s="65" t="s">
        <v>163</v>
      </c>
      <c r="C6" s="50">
        <v>146</v>
      </c>
      <c r="D6" s="68">
        <v>73626</v>
      </c>
      <c r="E6" s="50">
        <v>15306</v>
      </c>
      <c r="F6" s="50">
        <v>10643</v>
      </c>
      <c r="G6" s="64">
        <v>99575</v>
      </c>
      <c r="H6" s="50">
        <v>0</v>
      </c>
      <c r="I6" s="65"/>
      <c r="J6" s="66">
        <v>90477</v>
      </c>
      <c r="K6" s="67"/>
    </row>
    <row r="7" spans="1:11" ht="17.100000000000001" hidden="1" customHeight="1" x14ac:dyDescent="0.15">
      <c r="A7" s="945"/>
      <c r="B7" s="69" t="s">
        <v>6</v>
      </c>
      <c r="C7" s="70">
        <f t="shared" ref="C7:H7" si="0">C5+C6</f>
        <v>110245</v>
      </c>
      <c r="D7" s="71">
        <f t="shared" si="0"/>
        <v>585521</v>
      </c>
      <c r="E7" s="70">
        <f t="shared" si="0"/>
        <v>86903</v>
      </c>
      <c r="F7" s="70">
        <f t="shared" si="0"/>
        <v>43292</v>
      </c>
      <c r="G7" s="72">
        <f t="shared" si="0"/>
        <v>715716</v>
      </c>
      <c r="H7" s="70">
        <f t="shared" si="0"/>
        <v>14927</v>
      </c>
      <c r="I7" s="69"/>
      <c r="J7" s="73">
        <v>813102</v>
      </c>
      <c r="K7" s="67"/>
    </row>
    <row r="8" spans="1:11" ht="17.100000000000001" hidden="1" customHeight="1" x14ac:dyDescent="0.15">
      <c r="A8" s="943" t="s">
        <v>162</v>
      </c>
      <c r="B8" s="61" t="s">
        <v>152</v>
      </c>
      <c r="C8" s="62">
        <v>104060</v>
      </c>
      <c r="D8" s="63">
        <v>539587</v>
      </c>
      <c r="E8" s="62">
        <v>96373</v>
      </c>
      <c r="F8" s="62">
        <v>41195</v>
      </c>
      <c r="G8" s="64">
        <f>SUM(D8:F8)</f>
        <v>677155</v>
      </c>
      <c r="H8" s="62">
        <v>0</v>
      </c>
      <c r="I8" s="65"/>
      <c r="J8" s="66">
        <f>C8+G8+H8</f>
        <v>781215</v>
      </c>
      <c r="K8" s="67"/>
    </row>
    <row r="9" spans="1:11" ht="17.100000000000001" hidden="1" customHeight="1" x14ac:dyDescent="0.15">
      <c r="A9" s="944"/>
      <c r="B9" s="65" t="s">
        <v>163</v>
      </c>
      <c r="C9" s="50">
        <v>152</v>
      </c>
      <c r="D9" s="68">
        <v>77416</v>
      </c>
      <c r="E9" s="50">
        <v>19739</v>
      </c>
      <c r="F9" s="50">
        <v>8826</v>
      </c>
      <c r="G9" s="64">
        <v>105981</v>
      </c>
      <c r="H9" s="50">
        <v>0</v>
      </c>
      <c r="I9" s="65"/>
      <c r="J9" s="66">
        <v>106133</v>
      </c>
      <c r="K9" s="67"/>
    </row>
    <row r="10" spans="1:11" ht="17.100000000000001" hidden="1" customHeight="1" x14ac:dyDescent="0.15">
      <c r="A10" s="945"/>
      <c r="B10" s="69" t="s">
        <v>6</v>
      </c>
      <c r="C10" s="70">
        <f>C8+C9</f>
        <v>104212</v>
      </c>
      <c r="D10" s="71">
        <f>D8+D9</f>
        <v>617003</v>
      </c>
      <c r="E10" s="70">
        <f>E8+E9</f>
        <v>116112</v>
      </c>
      <c r="F10" s="70">
        <f>F8+F9</f>
        <v>50021</v>
      </c>
      <c r="G10" s="72">
        <f>G8+G9</f>
        <v>783136</v>
      </c>
      <c r="H10" s="70">
        <v>0</v>
      </c>
      <c r="I10" s="69"/>
      <c r="J10" s="73">
        <f>J8+J9</f>
        <v>887348</v>
      </c>
      <c r="K10" s="67"/>
    </row>
    <row r="11" spans="1:11" ht="17.100000000000001" customHeight="1" x14ac:dyDescent="0.15">
      <c r="A11" s="943" t="s">
        <v>172</v>
      </c>
      <c r="B11" s="61" t="s">
        <v>152</v>
      </c>
      <c r="C11" s="63">
        <v>114416</v>
      </c>
      <c r="D11" s="63">
        <v>561298</v>
      </c>
      <c r="E11" s="63">
        <v>100342</v>
      </c>
      <c r="F11" s="62">
        <v>42426</v>
      </c>
      <c r="G11" s="64">
        <f>SUM(D11:F11)</f>
        <v>704066</v>
      </c>
      <c r="H11" s="62">
        <v>26266</v>
      </c>
      <c r="I11" s="65"/>
      <c r="J11" s="66">
        <f>C11+G11+H11</f>
        <v>844748</v>
      </c>
      <c r="K11" s="67"/>
    </row>
    <row r="12" spans="1:11" ht="17.100000000000001" customHeight="1" x14ac:dyDescent="0.15">
      <c r="A12" s="944"/>
      <c r="B12" s="65" t="s">
        <v>163</v>
      </c>
      <c r="C12" s="68">
        <v>149</v>
      </c>
      <c r="D12" s="68">
        <v>96657</v>
      </c>
      <c r="E12" s="68">
        <v>15435</v>
      </c>
      <c r="F12" s="50">
        <v>8676</v>
      </c>
      <c r="G12" s="64">
        <f>SUM(D12:F12)</f>
        <v>120768</v>
      </c>
      <c r="H12" s="50">
        <v>0</v>
      </c>
      <c r="I12" s="65"/>
      <c r="J12" s="66">
        <f>C12+G12+H12</f>
        <v>120917</v>
      </c>
      <c r="K12" s="67"/>
    </row>
    <row r="13" spans="1:11" ht="17.100000000000001" customHeight="1" x14ac:dyDescent="0.15">
      <c r="A13" s="945"/>
      <c r="B13" s="69" t="s">
        <v>6</v>
      </c>
      <c r="C13" s="71">
        <f>C11+C12</f>
        <v>114565</v>
      </c>
      <c r="D13" s="71">
        <f t="shared" ref="D13:J13" si="1">D11+D12</f>
        <v>657955</v>
      </c>
      <c r="E13" s="71">
        <f t="shared" si="1"/>
        <v>115777</v>
      </c>
      <c r="F13" s="70">
        <f t="shared" si="1"/>
        <v>51102</v>
      </c>
      <c r="G13" s="72">
        <f t="shared" si="1"/>
        <v>824834</v>
      </c>
      <c r="H13" s="70">
        <f t="shared" si="1"/>
        <v>26266</v>
      </c>
      <c r="I13" s="69"/>
      <c r="J13" s="73">
        <f t="shared" si="1"/>
        <v>965665</v>
      </c>
      <c r="K13" s="67"/>
    </row>
    <row r="14" spans="1:11" ht="17.100000000000001" customHeight="1" x14ac:dyDescent="0.15">
      <c r="A14" s="943" t="s">
        <v>177</v>
      </c>
      <c r="B14" s="61" t="s">
        <v>152</v>
      </c>
      <c r="C14" s="68">
        <v>130511</v>
      </c>
      <c r="D14" s="68">
        <v>612497</v>
      </c>
      <c r="E14" s="68">
        <v>93281</v>
      </c>
      <c r="F14" s="50">
        <v>53875</v>
      </c>
      <c r="G14" s="64">
        <f>SUM(D14:F14)</f>
        <v>759653</v>
      </c>
      <c r="H14" s="50">
        <v>32287</v>
      </c>
      <c r="I14" s="61"/>
      <c r="J14" s="66">
        <f>C14+G14+H14</f>
        <v>922451</v>
      </c>
      <c r="K14" s="67"/>
    </row>
    <row r="15" spans="1:11" ht="17.100000000000001" customHeight="1" x14ac:dyDescent="0.15">
      <c r="A15" s="944"/>
      <c r="B15" s="65" t="s">
        <v>153</v>
      </c>
      <c r="C15" s="68">
        <v>131</v>
      </c>
      <c r="D15" s="68">
        <v>104863</v>
      </c>
      <c r="E15" s="68">
        <v>21972</v>
      </c>
      <c r="F15" s="50">
        <v>7422</v>
      </c>
      <c r="G15" s="64">
        <f>SUM(D15:F15)</f>
        <v>134257</v>
      </c>
      <c r="H15" s="50">
        <v>0</v>
      </c>
      <c r="I15" s="65"/>
      <c r="J15" s="66">
        <f>C15+G15+H15</f>
        <v>134388</v>
      </c>
      <c r="K15" s="67"/>
    </row>
    <row r="16" spans="1:11" ht="17.100000000000001" customHeight="1" x14ac:dyDescent="0.15">
      <c r="A16" s="945"/>
      <c r="B16" s="69" t="s">
        <v>6</v>
      </c>
      <c r="C16" s="71">
        <f>C14+C15</f>
        <v>130642</v>
      </c>
      <c r="D16" s="71">
        <f t="shared" ref="D16:J16" si="2">D14+D15</f>
        <v>717360</v>
      </c>
      <c r="E16" s="71">
        <f t="shared" si="2"/>
        <v>115253</v>
      </c>
      <c r="F16" s="70">
        <f t="shared" si="2"/>
        <v>61297</v>
      </c>
      <c r="G16" s="72">
        <f t="shared" si="2"/>
        <v>893910</v>
      </c>
      <c r="H16" s="70">
        <f t="shared" si="2"/>
        <v>32287</v>
      </c>
      <c r="I16" s="69"/>
      <c r="J16" s="73">
        <f t="shared" si="2"/>
        <v>1056839</v>
      </c>
      <c r="K16" s="67"/>
    </row>
    <row r="17" spans="1:11" ht="17.100000000000001" customHeight="1" x14ac:dyDescent="0.15">
      <c r="A17" s="943" t="s">
        <v>181</v>
      </c>
      <c r="B17" s="61" t="s">
        <v>152</v>
      </c>
      <c r="C17" s="68">
        <v>113720</v>
      </c>
      <c r="D17" s="68">
        <v>691341</v>
      </c>
      <c r="E17" s="68">
        <v>66664</v>
      </c>
      <c r="F17" s="50">
        <v>59897</v>
      </c>
      <c r="G17" s="64">
        <f>SUM(D17:F17)</f>
        <v>817902</v>
      </c>
      <c r="H17" s="50">
        <v>32866</v>
      </c>
      <c r="I17" s="65"/>
      <c r="J17" s="66">
        <f>C17+G17+H17</f>
        <v>964488</v>
      </c>
      <c r="K17" s="67"/>
    </row>
    <row r="18" spans="1:11" ht="17.100000000000001" customHeight="1" x14ac:dyDescent="0.15">
      <c r="A18" s="944"/>
      <c r="B18" s="65" t="s">
        <v>153</v>
      </c>
      <c r="C18" s="68">
        <v>118</v>
      </c>
      <c r="D18" s="68">
        <v>113167</v>
      </c>
      <c r="E18" s="68">
        <v>20769</v>
      </c>
      <c r="F18" s="50">
        <v>9956</v>
      </c>
      <c r="G18" s="64">
        <f>SUM(D18:F18)</f>
        <v>143892</v>
      </c>
      <c r="H18" s="50">
        <v>0</v>
      </c>
      <c r="I18" s="65"/>
      <c r="J18" s="66">
        <f>C18+G18+H18</f>
        <v>144010</v>
      </c>
      <c r="K18" s="67"/>
    </row>
    <row r="19" spans="1:11" ht="17.100000000000001" customHeight="1" x14ac:dyDescent="0.15">
      <c r="A19" s="945"/>
      <c r="B19" s="69" t="s">
        <v>6</v>
      </c>
      <c r="C19" s="71">
        <f>C17+C18</f>
        <v>113838</v>
      </c>
      <c r="D19" s="71">
        <f t="shared" ref="D19:J19" si="3">D17+D18</f>
        <v>804508</v>
      </c>
      <c r="E19" s="71">
        <f t="shared" si="3"/>
        <v>87433</v>
      </c>
      <c r="F19" s="70">
        <f t="shared" si="3"/>
        <v>69853</v>
      </c>
      <c r="G19" s="72">
        <f t="shared" si="3"/>
        <v>961794</v>
      </c>
      <c r="H19" s="70">
        <f t="shared" si="3"/>
        <v>32866</v>
      </c>
      <c r="I19" s="69"/>
      <c r="J19" s="73">
        <f t="shared" si="3"/>
        <v>1108498</v>
      </c>
      <c r="K19" s="67"/>
    </row>
    <row r="20" spans="1:11" ht="17.100000000000001" customHeight="1" x14ac:dyDescent="0.15">
      <c r="A20" s="943" t="s">
        <v>187</v>
      </c>
      <c r="B20" s="61" t="s">
        <v>152</v>
      </c>
      <c r="C20" s="68">
        <v>134848</v>
      </c>
      <c r="D20" s="68">
        <v>745533</v>
      </c>
      <c r="E20" s="68">
        <v>44522</v>
      </c>
      <c r="F20" s="50">
        <v>67518</v>
      </c>
      <c r="G20" s="64">
        <f>SUM(D20:F20)</f>
        <v>857573</v>
      </c>
      <c r="H20" s="50">
        <v>34228</v>
      </c>
      <c r="I20" s="65"/>
      <c r="J20" s="66">
        <f>C20+G20+H20</f>
        <v>1026649</v>
      </c>
      <c r="K20" s="67"/>
    </row>
    <row r="21" spans="1:11" ht="17.100000000000001" customHeight="1" x14ac:dyDescent="0.15">
      <c r="A21" s="944"/>
      <c r="B21" s="65" t="s">
        <v>153</v>
      </c>
      <c r="C21" s="68">
        <v>129</v>
      </c>
      <c r="D21" s="68">
        <v>118178</v>
      </c>
      <c r="E21" s="68">
        <v>19912</v>
      </c>
      <c r="F21" s="50">
        <v>10769</v>
      </c>
      <c r="G21" s="64">
        <f>SUM(D21:F21)</f>
        <v>148859</v>
      </c>
      <c r="H21" s="50">
        <v>0</v>
      </c>
      <c r="I21" s="65"/>
      <c r="J21" s="66">
        <f>C21+G21+H21</f>
        <v>148988</v>
      </c>
      <c r="K21" s="67"/>
    </row>
    <row r="22" spans="1:11" ht="17.100000000000001" customHeight="1" x14ac:dyDescent="0.15">
      <c r="A22" s="945"/>
      <c r="B22" s="69" t="s">
        <v>6</v>
      </c>
      <c r="C22" s="71">
        <f>C20+C21</f>
        <v>134977</v>
      </c>
      <c r="D22" s="71">
        <f t="shared" ref="D22:J22" si="4">D20+D21</f>
        <v>863711</v>
      </c>
      <c r="E22" s="71">
        <f t="shared" si="4"/>
        <v>64434</v>
      </c>
      <c r="F22" s="70">
        <f t="shared" si="4"/>
        <v>78287</v>
      </c>
      <c r="G22" s="72">
        <f t="shared" si="4"/>
        <v>1006432</v>
      </c>
      <c r="H22" s="70">
        <f t="shared" si="4"/>
        <v>34228</v>
      </c>
      <c r="I22" s="69"/>
      <c r="J22" s="73">
        <f t="shared" si="4"/>
        <v>1175637</v>
      </c>
      <c r="K22" s="67"/>
    </row>
    <row r="23" spans="1:11" ht="17.100000000000001" customHeight="1" x14ac:dyDescent="0.15">
      <c r="A23" s="943" t="s">
        <v>189</v>
      </c>
      <c r="B23" s="61" t="s">
        <v>152</v>
      </c>
      <c r="C23" s="68">
        <v>129244</v>
      </c>
      <c r="D23" s="68">
        <v>835291</v>
      </c>
      <c r="E23" s="68">
        <v>41075</v>
      </c>
      <c r="F23" s="50">
        <v>75139</v>
      </c>
      <c r="G23" s="64">
        <f>SUM(D23:F23)</f>
        <v>951505</v>
      </c>
      <c r="H23" s="50">
        <v>36102</v>
      </c>
      <c r="I23" s="65"/>
      <c r="J23" s="66">
        <f>C23+G23+H23</f>
        <v>1116851</v>
      </c>
      <c r="K23" s="67"/>
    </row>
    <row r="24" spans="1:11" ht="17.100000000000001" customHeight="1" x14ac:dyDescent="0.15">
      <c r="A24" s="944"/>
      <c r="B24" s="65" t="s">
        <v>163</v>
      </c>
      <c r="C24" s="68">
        <v>145</v>
      </c>
      <c r="D24" s="68">
        <v>128401</v>
      </c>
      <c r="E24" s="68">
        <v>21135</v>
      </c>
      <c r="F24" s="50">
        <v>12376</v>
      </c>
      <c r="G24" s="64">
        <f>SUM(D24:F24)</f>
        <v>161912</v>
      </c>
      <c r="H24" s="50">
        <v>0</v>
      </c>
      <c r="I24" s="65"/>
      <c r="J24" s="66">
        <f>C24+G24+H24</f>
        <v>162057</v>
      </c>
      <c r="K24" s="67"/>
    </row>
    <row r="25" spans="1:11" ht="17.100000000000001" customHeight="1" x14ac:dyDescent="0.15">
      <c r="A25" s="945"/>
      <c r="B25" s="69" t="s">
        <v>6</v>
      </c>
      <c r="C25" s="71">
        <f t="shared" ref="C25:J25" si="5">C23+C24</f>
        <v>129389</v>
      </c>
      <c r="D25" s="71">
        <f t="shared" si="5"/>
        <v>963692</v>
      </c>
      <c r="E25" s="71">
        <f t="shared" si="5"/>
        <v>62210</v>
      </c>
      <c r="F25" s="70">
        <f t="shared" si="5"/>
        <v>87515</v>
      </c>
      <c r="G25" s="72">
        <f t="shared" si="5"/>
        <v>1113417</v>
      </c>
      <c r="H25" s="70">
        <f t="shared" si="5"/>
        <v>36102</v>
      </c>
      <c r="I25" s="69"/>
      <c r="J25" s="73">
        <f t="shared" si="5"/>
        <v>1278908</v>
      </c>
      <c r="K25" s="67"/>
    </row>
    <row r="26" spans="1:11" ht="17.100000000000001" customHeight="1" x14ac:dyDescent="0.15">
      <c r="A26" s="943" t="s">
        <v>200</v>
      </c>
      <c r="B26" s="61" t="s">
        <v>152</v>
      </c>
      <c r="C26" s="63">
        <v>121377</v>
      </c>
      <c r="D26" s="63">
        <v>895340</v>
      </c>
      <c r="E26" s="63">
        <v>47122</v>
      </c>
      <c r="F26" s="62">
        <v>557</v>
      </c>
      <c r="G26" s="74">
        <f>SUM(D26:F26)</f>
        <v>943019</v>
      </c>
      <c r="H26" s="62">
        <v>37414</v>
      </c>
      <c r="I26" s="61">
        <v>65781</v>
      </c>
      <c r="J26" s="75">
        <f>C26+G26+H26+I26</f>
        <v>1167591</v>
      </c>
      <c r="K26" s="67"/>
    </row>
    <row r="27" spans="1:11" ht="17.100000000000001" customHeight="1" x14ac:dyDescent="0.15">
      <c r="A27" s="944"/>
      <c r="B27" s="65" t="s">
        <v>163</v>
      </c>
      <c r="C27" s="76">
        <v>110</v>
      </c>
      <c r="D27" s="76">
        <v>136721</v>
      </c>
      <c r="E27" s="76">
        <v>21083</v>
      </c>
      <c r="F27" s="77">
        <v>8412</v>
      </c>
      <c r="G27" s="64">
        <f>SUM(D27:F27)</f>
        <v>166216</v>
      </c>
      <c r="H27" s="78">
        <v>0</v>
      </c>
      <c r="I27" s="78">
        <v>2046</v>
      </c>
      <c r="J27" s="66">
        <f>C27+G27+H27+I27</f>
        <v>168372</v>
      </c>
      <c r="K27" s="67"/>
    </row>
    <row r="28" spans="1:11" ht="17.100000000000001" customHeight="1" x14ac:dyDescent="0.15">
      <c r="A28" s="945"/>
      <c r="B28" s="69" t="s">
        <v>6</v>
      </c>
      <c r="C28" s="71">
        <f t="shared" ref="C28:J28" si="6">C26+C27</f>
        <v>121487</v>
      </c>
      <c r="D28" s="71">
        <f t="shared" si="6"/>
        <v>1032061</v>
      </c>
      <c r="E28" s="71">
        <f t="shared" si="6"/>
        <v>68205</v>
      </c>
      <c r="F28" s="70">
        <f t="shared" si="6"/>
        <v>8969</v>
      </c>
      <c r="G28" s="72">
        <f t="shared" si="6"/>
        <v>1109235</v>
      </c>
      <c r="H28" s="70">
        <f t="shared" si="6"/>
        <v>37414</v>
      </c>
      <c r="I28" s="69">
        <f>SUM(I26:I27)</f>
        <v>67827</v>
      </c>
      <c r="J28" s="73">
        <f t="shared" si="6"/>
        <v>1335963</v>
      </c>
      <c r="K28" s="67"/>
    </row>
    <row r="29" spans="1:11" ht="17.100000000000001" customHeight="1" x14ac:dyDescent="0.15">
      <c r="A29" s="943" t="s">
        <v>211</v>
      </c>
      <c r="B29" s="61" t="s">
        <v>152</v>
      </c>
      <c r="C29" s="79">
        <v>122378</v>
      </c>
      <c r="D29" s="79">
        <v>944022</v>
      </c>
      <c r="E29" s="79">
        <v>49094</v>
      </c>
      <c r="F29" s="80">
        <v>401</v>
      </c>
      <c r="G29" s="74">
        <f>SUM(D29:F29)</f>
        <v>993517</v>
      </c>
      <c r="H29" s="81">
        <v>37916</v>
      </c>
      <c r="I29" s="81">
        <v>81548</v>
      </c>
      <c r="J29" s="75">
        <f>C29+G29+H29+I29</f>
        <v>1235359</v>
      </c>
      <c r="K29" s="67"/>
    </row>
    <row r="30" spans="1:11" ht="17.100000000000001" customHeight="1" x14ac:dyDescent="0.15">
      <c r="A30" s="944"/>
      <c r="B30" s="65" t="s">
        <v>163</v>
      </c>
      <c r="C30" s="68">
        <v>144</v>
      </c>
      <c r="D30" s="68">
        <v>137588</v>
      </c>
      <c r="E30" s="68">
        <v>22855</v>
      </c>
      <c r="F30" s="50">
        <v>9182</v>
      </c>
      <c r="G30" s="66">
        <f>SUM(D30:F30)</f>
        <v>169625</v>
      </c>
      <c r="H30" s="82">
        <v>0</v>
      </c>
      <c r="I30" s="65">
        <v>2277</v>
      </c>
      <c r="J30" s="83">
        <f>C30+G30+H30+I30</f>
        <v>172046</v>
      </c>
      <c r="K30" s="67"/>
    </row>
    <row r="31" spans="1:11" ht="17.100000000000001" customHeight="1" x14ac:dyDescent="0.15">
      <c r="A31" s="945"/>
      <c r="B31" s="69" t="s">
        <v>6</v>
      </c>
      <c r="C31" s="71">
        <f t="shared" ref="C31:J31" si="7">C29+C30</f>
        <v>122522</v>
      </c>
      <c r="D31" s="71">
        <f t="shared" si="7"/>
        <v>1081610</v>
      </c>
      <c r="E31" s="71">
        <f t="shared" si="7"/>
        <v>71949</v>
      </c>
      <c r="F31" s="70">
        <f t="shared" si="7"/>
        <v>9583</v>
      </c>
      <c r="G31" s="72">
        <f t="shared" si="7"/>
        <v>1163142</v>
      </c>
      <c r="H31" s="70">
        <f t="shared" si="7"/>
        <v>37916</v>
      </c>
      <c r="I31" s="69">
        <f>SUM(I29:I30)</f>
        <v>83825</v>
      </c>
      <c r="J31" s="73">
        <f t="shared" si="7"/>
        <v>1407405</v>
      </c>
      <c r="K31" s="67"/>
    </row>
    <row r="32" spans="1:11" ht="17.100000000000001" customHeight="1" x14ac:dyDescent="0.15">
      <c r="A32" s="943" t="s">
        <v>216</v>
      </c>
      <c r="B32" s="61" t="s">
        <v>152</v>
      </c>
      <c r="C32" s="79">
        <v>126123</v>
      </c>
      <c r="D32" s="79">
        <v>986591</v>
      </c>
      <c r="E32" s="79">
        <v>50208</v>
      </c>
      <c r="F32" s="80">
        <v>348</v>
      </c>
      <c r="G32" s="74">
        <f>SUM(D32:F32)</f>
        <v>1037147</v>
      </c>
      <c r="H32" s="81">
        <v>38346</v>
      </c>
      <c r="I32" s="81">
        <v>101839</v>
      </c>
      <c r="J32" s="75">
        <f>C32+G32+H32+I32</f>
        <v>1303455</v>
      </c>
      <c r="K32" s="67"/>
    </row>
    <row r="33" spans="1:11" ht="17.100000000000001" customHeight="1" x14ac:dyDescent="0.15">
      <c r="A33" s="944"/>
      <c r="B33" s="65" t="s">
        <v>163</v>
      </c>
      <c r="C33" s="68">
        <v>112</v>
      </c>
      <c r="D33" s="68">
        <v>143868</v>
      </c>
      <c r="E33" s="68">
        <v>25362</v>
      </c>
      <c r="F33" s="50">
        <v>8107</v>
      </c>
      <c r="G33" s="66">
        <f>SUM(D33:F33)</f>
        <v>177337</v>
      </c>
      <c r="H33" s="82">
        <v>0</v>
      </c>
      <c r="I33" s="65">
        <v>2328</v>
      </c>
      <c r="J33" s="83">
        <f>C33+G33+H33+I33</f>
        <v>179777</v>
      </c>
      <c r="K33" s="67"/>
    </row>
    <row r="34" spans="1:11" ht="17.100000000000001" customHeight="1" x14ac:dyDescent="0.15">
      <c r="A34" s="945"/>
      <c r="B34" s="69" t="s">
        <v>6</v>
      </c>
      <c r="C34" s="71">
        <f>C32+C33</f>
        <v>126235</v>
      </c>
      <c r="D34" s="71">
        <f t="shared" ref="D34:J34" si="8">D32+D33</f>
        <v>1130459</v>
      </c>
      <c r="E34" s="71">
        <f t="shared" si="8"/>
        <v>75570</v>
      </c>
      <c r="F34" s="70">
        <f t="shared" si="8"/>
        <v>8455</v>
      </c>
      <c r="G34" s="72">
        <f>G32+G33</f>
        <v>1214484</v>
      </c>
      <c r="H34" s="70">
        <f t="shared" si="8"/>
        <v>38346</v>
      </c>
      <c r="I34" s="69">
        <f>SUM(I32:I33)</f>
        <v>104167</v>
      </c>
      <c r="J34" s="73">
        <f t="shared" si="8"/>
        <v>1483232</v>
      </c>
      <c r="K34" s="67"/>
    </row>
    <row r="35" spans="1:11" s="85" customFormat="1" ht="17.100000000000001" customHeight="1" x14ac:dyDescent="0.15">
      <c r="A35" s="943" t="s">
        <v>236</v>
      </c>
      <c r="B35" s="61" t="s">
        <v>152</v>
      </c>
      <c r="C35" s="79">
        <v>134894</v>
      </c>
      <c r="D35" s="79">
        <v>1022265</v>
      </c>
      <c r="E35" s="79">
        <v>49834</v>
      </c>
      <c r="F35" s="80">
        <v>215</v>
      </c>
      <c r="G35" s="74">
        <f>SUM(D35:F35)</f>
        <v>1072314</v>
      </c>
      <c r="H35" s="81">
        <v>37813</v>
      </c>
      <c r="I35" s="81">
        <v>126759</v>
      </c>
      <c r="J35" s="75">
        <f>C35+G35+H35+I35</f>
        <v>1371780</v>
      </c>
      <c r="K35" s="84"/>
    </row>
    <row r="36" spans="1:11" s="85" customFormat="1" ht="17.100000000000001" customHeight="1" x14ac:dyDescent="0.15">
      <c r="A36" s="944"/>
      <c r="B36" s="65" t="s">
        <v>163</v>
      </c>
      <c r="C36" s="68">
        <v>97</v>
      </c>
      <c r="D36" s="68">
        <v>141137</v>
      </c>
      <c r="E36" s="68">
        <v>23785</v>
      </c>
      <c r="F36" s="50">
        <v>7723</v>
      </c>
      <c r="G36" s="66">
        <f>SUM(D36:F36)</f>
        <v>172645</v>
      </c>
      <c r="H36" s="82">
        <v>0</v>
      </c>
      <c r="I36" s="65">
        <v>2258</v>
      </c>
      <c r="J36" s="83">
        <f>C36+G36+H36+I36</f>
        <v>175000</v>
      </c>
      <c r="K36" s="84"/>
    </row>
    <row r="37" spans="1:11" s="85" customFormat="1" ht="17.100000000000001" customHeight="1" x14ac:dyDescent="0.15">
      <c r="A37" s="945"/>
      <c r="B37" s="69" t="s">
        <v>6</v>
      </c>
      <c r="C37" s="71">
        <f t="shared" ref="C37:H37" si="9">C35+C36</f>
        <v>134991</v>
      </c>
      <c r="D37" s="71">
        <f t="shared" si="9"/>
        <v>1163402</v>
      </c>
      <c r="E37" s="71">
        <f t="shared" si="9"/>
        <v>73619</v>
      </c>
      <c r="F37" s="70">
        <f t="shared" si="9"/>
        <v>7938</v>
      </c>
      <c r="G37" s="72">
        <f t="shared" si="9"/>
        <v>1244959</v>
      </c>
      <c r="H37" s="70">
        <f t="shared" si="9"/>
        <v>37813</v>
      </c>
      <c r="I37" s="69">
        <f>SUM(I35:I36)</f>
        <v>129017</v>
      </c>
      <c r="J37" s="73">
        <f>J35+J36</f>
        <v>1546780</v>
      </c>
      <c r="K37" s="84"/>
    </row>
    <row r="38" spans="1:11" s="85" customFormat="1" ht="17.100000000000001" customHeight="1" x14ac:dyDescent="0.15">
      <c r="A38" s="943" t="s">
        <v>242</v>
      </c>
      <c r="B38" s="61" t="s">
        <v>152</v>
      </c>
      <c r="C38" s="79">
        <v>155769</v>
      </c>
      <c r="D38" s="79">
        <v>994197</v>
      </c>
      <c r="E38" s="79">
        <v>48443</v>
      </c>
      <c r="F38" s="80">
        <v>199</v>
      </c>
      <c r="G38" s="74">
        <f>SUM(D38:F38)</f>
        <v>1042839</v>
      </c>
      <c r="H38" s="81">
        <v>46472</v>
      </c>
      <c r="I38" s="81">
        <v>138337</v>
      </c>
      <c r="J38" s="75">
        <f>C38+G38+H38+I38</f>
        <v>1383417</v>
      </c>
      <c r="K38" s="84"/>
    </row>
    <row r="39" spans="1:11" s="85" customFormat="1" ht="17.100000000000001" customHeight="1" x14ac:dyDescent="0.15">
      <c r="A39" s="944"/>
      <c r="B39" s="65" t="s">
        <v>163</v>
      </c>
      <c r="C39" s="76" t="s">
        <v>249</v>
      </c>
      <c r="D39" s="76" t="s">
        <v>249</v>
      </c>
      <c r="E39" s="76" t="s">
        <v>249</v>
      </c>
      <c r="F39" s="77" t="s">
        <v>249</v>
      </c>
      <c r="G39" s="83" t="s">
        <v>249</v>
      </c>
      <c r="H39" s="78" t="s">
        <v>249</v>
      </c>
      <c r="I39" s="213" t="s">
        <v>249</v>
      </c>
      <c r="J39" s="83" t="s">
        <v>249</v>
      </c>
      <c r="K39" s="84"/>
    </row>
    <row r="40" spans="1:11" s="85" customFormat="1" ht="17.100000000000001" customHeight="1" x14ac:dyDescent="0.15">
      <c r="A40" s="945"/>
      <c r="B40" s="69" t="s">
        <v>6</v>
      </c>
      <c r="C40" s="71">
        <v>155769</v>
      </c>
      <c r="D40" s="71">
        <v>994197</v>
      </c>
      <c r="E40" s="71">
        <v>48443</v>
      </c>
      <c r="F40" s="70">
        <v>199</v>
      </c>
      <c r="G40" s="72">
        <f>SUM(D40:F40)</f>
        <v>1042839</v>
      </c>
      <c r="H40" s="70">
        <v>46472</v>
      </c>
      <c r="I40" s="69">
        <v>138337</v>
      </c>
      <c r="J40" s="73">
        <f>C40+G40+H40+I40</f>
        <v>1383417</v>
      </c>
      <c r="K40" s="84"/>
    </row>
    <row r="41" spans="1:11" s="85" customFormat="1" ht="17.100000000000001" customHeight="1" x14ac:dyDescent="0.15">
      <c r="A41" s="941" t="s">
        <v>256</v>
      </c>
      <c r="B41" s="201" t="s">
        <v>152</v>
      </c>
      <c r="C41" s="202">
        <v>155769</v>
      </c>
      <c r="D41" s="202">
        <v>994197</v>
      </c>
      <c r="E41" s="202">
        <v>48443</v>
      </c>
      <c r="F41" s="203">
        <v>199</v>
      </c>
      <c r="G41" s="214">
        <f>SUM(D41:F41)</f>
        <v>1042839</v>
      </c>
      <c r="H41" s="204">
        <v>46472</v>
      </c>
      <c r="I41" s="204">
        <v>138337</v>
      </c>
      <c r="J41" s="215">
        <f>C41+G41+H41+I41</f>
        <v>1383417</v>
      </c>
      <c r="K41" s="84"/>
    </row>
    <row r="42" spans="1:11" s="85" customFormat="1" ht="17.100000000000001" customHeight="1" x14ac:dyDescent="0.15">
      <c r="A42" s="941"/>
      <c r="B42" s="201" t="s">
        <v>163</v>
      </c>
      <c r="C42" s="202" t="s">
        <v>249</v>
      </c>
      <c r="D42" s="202" t="s">
        <v>249</v>
      </c>
      <c r="E42" s="202" t="s">
        <v>249</v>
      </c>
      <c r="F42" s="203" t="s">
        <v>249</v>
      </c>
      <c r="G42" s="204" t="s">
        <v>249</v>
      </c>
      <c r="H42" s="204" t="s">
        <v>249</v>
      </c>
      <c r="I42" s="205" t="s">
        <v>249</v>
      </c>
      <c r="J42" s="204" t="s">
        <v>249</v>
      </c>
      <c r="K42" s="84"/>
    </row>
    <row r="43" spans="1:11" s="85" customFormat="1" ht="17.100000000000001" customHeight="1" thickBot="1" x14ac:dyDescent="0.2">
      <c r="A43" s="942"/>
      <c r="B43" s="206" t="s">
        <v>6</v>
      </c>
      <c r="C43" s="207">
        <v>155769</v>
      </c>
      <c r="D43" s="207">
        <v>994197</v>
      </c>
      <c r="E43" s="207">
        <v>48443</v>
      </c>
      <c r="F43" s="208">
        <v>199</v>
      </c>
      <c r="G43" s="209">
        <f>SUM(D43:F43)</f>
        <v>1042839</v>
      </c>
      <c r="H43" s="210">
        <v>46472</v>
      </c>
      <c r="I43" s="211">
        <v>138337</v>
      </c>
      <c r="J43" s="212">
        <f>C43+G43+H43+I43</f>
        <v>1383417</v>
      </c>
      <c r="K43" s="84"/>
    </row>
    <row r="44" spans="1:11" ht="17.649999999999999" customHeight="1" thickTop="1" x14ac:dyDescent="0.15">
      <c r="A44" s="50" t="s">
        <v>186</v>
      </c>
    </row>
    <row r="46" spans="1:11" x14ac:dyDescent="0.2">
      <c r="C46" s="6"/>
    </row>
  </sheetData>
  <mergeCells count="20">
    <mergeCell ref="H2:H3"/>
    <mergeCell ref="J2:J3"/>
    <mergeCell ref="A2:A3"/>
    <mergeCell ref="B2:B3"/>
    <mergeCell ref="C2:C3"/>
    <mergeCell ref="D2:G2"/>
    <mergeCell ref="I2:I3"/>
    <mergeCell ref="A41:A43"/>
    <mergeCell ref="A38:A40"/>
    <mergeCell ref="A29:A31"/>
    <mergeCell ref="A5:A7"/>
    <mergeCell ref="A8:A10"/>
    <mergeCell ref="A11:A13"/>
    <mergeCell ref="A14:A16"/>
    <mergeCell ref="A26:A28"/>
    <mergeCell ref="A17:A19"/>
    <mergeCell ref="A20:A22"/>
    <mergeCell ref="A35:A37"/>
    <mergeCell ref="A32:A34"/>
    <mergeCell ref="A23:A25"/>
  </mergeCells>
  <phoneticPr fontId="6" type="noConversion"/>
  <pageMargins left="0.74" right="0.62992125984251968" top="0.78740157480314965" bottom="1.0629921259842521" header="0.51181102362204722" footer="0.70866141732283472"/>
  <pageSetup paperSize="9" scale="95" firstPageNumber="7" orientation="portrait" useFirstPageNumber="1" r:id="rId1"/>
  <headerFooter alignWithMargins="0">
    <oddFooter>&amp;C&amp;"Arial Narrow,Regular"8.&amp;P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30"/>
  <sheetViews>
    <sheetView zoomScaleNormal="100" zoomScaleSheetLayoutView="100" workbookViewId="0">
      <pane ySplit="8" topLeftCell="A9" activePane="bottomLeft" state="frozen"/>
      <selection activeCell="N39" sqref="N39"/>
      <selection pane="bottomLeft" activeCell="N39" sqref="N39"/>
    </sheetView>
  </sheetViews>
  <sheetFormatPr defaultRowHeight="12.75" x14ac:dyDescent="0.2"/>
  <cols>
    <col min="1" max="1" width="10.625" style="23" customWidth="1"/>
    <col min="2" max="2" width="11.75" style="23" customWidth="1"/>
    <col min="3" max="6" width="12.75" style="23" customWidth="1"/>
    <col min="7" max="7" width="11" style="48" customWidth="1"/>
    <col min="8" max="16384" width="9" style="23"/>
  </cols>
  <sheetData>
    <row r="1" spans="1:7" ht="30.75" customHeight="1" x14ac:dyDescent="0.2">
      <c r="A1" s="963" t="s">
        <v>253</v>
      </c>
      <c r="B1" s="963"/>
      <c r="C1" s="963"/>
      <c r="D1" s="963"/>
      <c r="E1" s="963"/>
      <c r="F1" s="963"/>
      <c r="G1" s="963"/>
    </row>
    <row r="2" spans="1:7" ht="12.4" customHeight="1" x14ac:dyDescent="0.2">
      <c r="A2" s="24"/>
      <c r="B2" s="25"/>
      <c r="C2" s="26"/>
      <c r="D2" s="26"/>
      <c r="E2" s="26"/>
      <c r="F2" s="26"/>
      <c r="G2" s="27"/>
    </row>
    <row r="3" spans="1:7" ht="17.100000000000001" customHeight="1" x14ac:dyDescent="0.2">
      <c r="A3" s="964" t="s">
        <v>45</v>
      </c>
      <c r="B3" s="968" t="s">
        <v>227</v>
      </c>
      <c r="C3" s="968" t="s">
        <v>228</v>
      </c>
      <c r="D3" s="966" t="s">
        <v>75</v>
      </c>
      <c r="E3" s="967"/>
      <c r="F3" s="968" t="s">
        <v>229</v>
      </c>
      <c r="G3" s="971" t="s">
        <v>230</v>
      </c>
    </row>
    <row r="4" spans="1:7" ht="16.350000000000001" customHeight="1" x14ac:dyDescent="0.2">
      <c r="A4" s="965"/>
      <c r="B4" s="969"/>
      <c r="C4" s="970"/>
      <c r="D4" s="28" t="s">
        <v>29</v>
      </c>
      <c r="E4" s="2" t="s">
        <v>77</v>
      </c>
      <c r="F4" s="970"/>
      <c r="G4" s="972"/>
    </row>
    <row r="5" spans="1:7" ht="16.149999999999999" hidden="1" customHeight="1" x14ac:dyDescent="0.2">
      <c r="A5" s="26" t="s">
        <v>78</v>
      </c>
      <c r="B5" s="29" t="s">
        <v>79</v>
      </c>
      <c r="C5" s="30">
        <v>62.1</v>
      </c>
      <c r="D5" s="30">
        <v>46.9</v>
      </c>
      <c r="E5" s="30">
        <v>45.3</v>
      </c>
      <c r="F5" s="30">
        <v>50.72</v>
      </c>
      <c r="G5" s="31" t="s">
        <v>80</v>
      </c>
    </row>
    <row r="6" spans="1:7" hidden="1" x14ac:dyDescent="0.2">
      <c r="A6" s="26" t="s">
        <v>81</v>
      </c>
      <c r="B6" s="29" t="s">
        <v>79</v>
      </c>
      <c r="C6" s="30">
        <v>65.2</v>
      </c>
      <c r="D6" s="30">
        <v>50.3</v>
      </c>
      <c r="E6" s="30">
        <v>48.42</v>
      </c>
      <c r="F6" s="30">
        <v>54.09</v>
      </c>
      <c r="G6" s="31" t="s">
        <v>82</v>
      </c>
    </row>
    <row r="7" spans="1:7" hidden="1" x14ac:dyDescent="0.2">
      <c r="A7" s="26" t="s">
        <v>83</v>
      </c>
      <c r="B7" s="29" t="s">
        <v>79</v>
      </c>
      <c r="C7" s="30">
        <v>71.27</v>
      </c>
      <c r="D7" s="30">
        <v>54.26</v>
      </c>
      <c r="E7" s="30">
        <v>52.06</v>
      </c>
      <c r="F7" s="30">
        <v>58.35</v>
      </c>
      <c r="G7" s="31" t="s">
        <v>80</v>
      </c>
    </row>
    <row r="8" spans="1:7" ht="15" customHeight="1" x14ac:dyDescent="0.2">
      <c r="A8" s="32" t="s">
        <v>115</v>
      </c>
      <c r="B8" s="33" t="s">
        <v>116</v>
      </c>
      <c r="C8" s="34" t="s">
        <v>117</v>
      </c>
      <c r="D8" s="35" t="s">
        <v>118</v>
      </c>
      <c r="E8" s="35" t="s">
        <v>119</v>
      </c>
      <c r="F8" s="35" t="s">
        <v>120</v>
      </c>
      <c r="G8" s="36" t="s">
        <v>121</v>
      </c>
    </row>
    <row r="9" spans="1:7" s="40" customFormat="1" ht="19.149999999999999" customHeight="1" x14ac:dyDescent="0.15">
      <c r="A9" s="37" t="s">
        <v>27</v>
      </c>
      <c r="B9" s="25" t="s">
        <v>79</v>
      </c>
      <c r="C9" s="38">
        <v>134.94</v>
      </c>
      <c r="D9" s="38">
        <v>88.24</v>
      </c>
      <c r="E9" s="38">
        <v>85.92</v>
      </c>
      <c r="F9" s="38">
        <v>102.4</v>
      </c>
      <c r="G9" s="39">
        <v>79</v>
      </c>
    </row>
    <row r="10" spans="1:7" s="40" customFormat="1" ht="19.149999999999999" customHeight="1" x14ac:dyDescent="0.15">
      <c r="A10" s="37" t="s">
        <v>46</v>
      </c>
      <c r="B10" s="25" t="s">
        <v>79</v>
      </c>
      <c r="C10" s="41">
        <v>139.38</v>
      </c>
      <c r="D10" s="41">
        <v>97.29</v>
      </c>
      <c r="E10" s="41">
        <v>91.71</v>
      </c>
      <c r="F10" s="41">
        <v>111.35</v>
      </c>
      <c r="G10" s="39">
        <v>81</v>
      </c>
    </row>
    <row r="11" spans="1:7" s="40" customFormat="1" ht="19.149999999999999" customHeight="1" x14ac:dyDescent="0.15">
      <c r="A11" s="37" t="s">
        <v>61</v>
      </c>
      <c r="B11" s="25" t="s">
        <v>79</v>
      </c>
      <c r="C11" s="41">
        <v>145.94999999999999</v>
      </c>
      <c r="D11" s="41">
        <v>102.68</v>
      </c>
      <c r="E11" s="41">
        <v>94.94</v>
      </c>
      <c r="F11" s="41">
        <v>117.5</v>
      </c>
      <c r="G11" s="39">
        <v>82</v>
      </c>
    </row>
    <row r="12" spans="1:7" s="40" customFormat="1" ht="19.149999999999999" customHeight="1" x14ac:dyDescent="0.15">
      <c r="A12" s="42" t="s">
        <v>65</v>
      </c>
      <c r="B12" s="25" t="s">
        <v>79</v>
      </c>
      <c r="C12" s="41">
        <v>153.6</v>
      </c>
      <c r="D12" s="41">
        <v>109.42</v>
      </c>
      <c r="E12" s="41">
        <v>101.74</v>
      </c>
      <c r="F12" s="41">
        <v>127.57</v>
      </c>
      <c r="G12" s="43">
        <v>84</v>
      </c>
    </row>
    <row r="13" spans="1:7" s="40" customFormat="1" ht="19.149999999999999" customHeight="1" x14ac:dyDescent="0.15">
      <c r="A13" s="42" t="s">
        <v>69</v>
      </c>
      <c r="B13" s="25" t="s">
        <v>79</v>
      </c>
      <c r="C13" s="41">
        <v>160</v>
      </c>
      <c r="D13" s="41">
        <v>116.34</v>
      </c>
      <c r="E13" s="41">
        <v>110.55</v>
      </c>
      <c r="F13" s="41">
        <v>141.81</v>
      </c>
      <c r="G13" s="43">
        <v>90</v>
      </c>
    </row>
    <row r="14" spans="1:7" s="40" customFormat="1" ht="19.149999999999999" customHeight="1" x14ac:dyDescent="0.15">
      <c r="A14" s="42" t="s">
        <v>74</v>
      </c>
      <c r="B14" s="25" t="s">
        <v>79</v>
      </c>
      <c r="C14" s="41">
        <v>167.79</v>
      </c>
      <c r="D14" s="41">
        <v>121.75</v>
      </c>
      <c r="E14" s="41">
        <v>117.52</v>
      </c>
      <c r="F14" s="41">
        <v>155.63999999999999</v>
      </c>
      <c r="G14" s="43">
        <v>94</v>
      </c>
    </row>
    <row r="15" spans="1:7" s="40" customFormat="1" ht="19.149999999999999" customHeight="1" x14ac:dyDescent="0.15">
      <c r="A15" s="42" t="s">
        <v>102</v>
      </c>
      <c r="B15" s="25" t="s">
        <v>79</v>
      </c>
      <c r="C15" s="41">
        <v>198.1</v>
      </c>
      <c r="D15" s="41">
        <v>129.72999999999999</v>
      </c>
      <c r="E15" s="41">
        <v>124.19</v>
      </c>
      <c r="F15" s="41">
        <v>168.31</v>
      </c>
      <c r="G15" s="43">
        <v>94</v>
      </c>
    </row>
    <row r="16" spans="1:7" s="40" customFormat="1" ht="19.149999999999999" customHeight="1" x14ac:dyDescent="0.15">
      <c r="A16" s="42" t="s">
        <v>102</v>
      </c>
      <c r="B16" s="25" t="s">
        <v>79</v>
      </c>
      <c r="C16" s="41">
        <v>198.1</v>
      </c>
      <c r="D16" s="41">
        <v>129.72999999999999</v>
      </c>
      <c r="E16" s="41">
        <v>124.19</v>
      </c>
      <c r="F16" s="41">
        <v>168.30999999999997</v>
      </c>
      <c r="G16" s="43">
        <v>94</v>
      </c>
    </row>
    <row r="17" spans="1:7" s="40" customFormat="1" ht="19.149999999999999" customHeight="1" x14ac:dyDescent="0.15">
      <c r="A17" s="42" t="s">
        <v>154</v>
      </c>
      <c r="B17" s="25" t="s">
        <v>79</v>
      </c>
      <c r="C17" s="41">
        <v>221.44</v>
      </c>
      <c r="D17" s="41">
        <v>138.78</v>
      </c>
      <c r="E17" s="41">
        <v>133.69999999999999</v>
      </c>
      <c r="F17" s="41">
        <v>181.6</v>
      </c>
      <c r="G17" s="43">
        <v>88</v>
      </c>
    </row>
    <row r="18" spans="1:7" s="40" customFormat="1" ht="19.149999999999999" customHeight="1" x14ac:dyDescent="0.15">
      <c r="A18" s="44" t="s">
        <v>162</v>
      </c>
      <c r="B18" s="25" t="s">
        <v>79</v>
      </c>
      <c r="C18" s="41">
        <v>222.6</v>
      </c>
      <c r="D18" s="41">
        <v>128.25</v>
      </c>
      <c r="E18" s="41">
        <v>121.21</v>
      </c>
      <c r="F18" s="41">
        <v>160.75</v>
      </c>
      <c r="G18" s="43">
        <v>83</v>
      </c>
    </row>
    <row r="19" spans="1:7" s="40" customFormat="1" ht="19.149999999999999" customHeight="1" x14ac:dyDescent="0.15">
      <c r="A19" s="44" t="s">
        <v>172</v>
      </c>
      <c r="B19" s="25" t="s">
        <v>79</v>
      </c>
      <c r="C19" s="41">
        <v>238.4</v>
      </c>
      <c r="D19" s="41">
        <v>132.69999999999999</v>
      </c>
      <c r="E19" s="41">
        <v>126.54</v>
      </c>
      <c r="F19" s="41">
        <v>169</v>
      </c>
      <c r="G19" s="43">
        <v>76</v>
      </c>
    </row>
    <row r="20" spans="1:7" s="40" customFormat="1" ht="19.149999999999999" customHeight="1" x14ac:dyDescent="0.15">
      <c r="A20" s="44" t="s">
        <v>177</v>
      </c>
      <c r="B20" s="25" t="s">
        <v>79</v>
      </c>
      <c r="C20" s="41">
        <v>244.04</v>
      </c>
      <c r="D20" s="41">
        <v>137.22999999999999</v>
      </c>
      <c r="E20" s="41">
        <v>134.15</v>
      </c>
      <c r="F20" s="41">
        <v>180.01</v>
      </c>
      <c r="G20" s="43">
        <v>75</v>
      </c>
    </row>
    <row r="21" spans="1:7" s="40" customFormat="1" ht="19.149999999999999" customHeight="1" x14ac:dyDescent="0.15">
      <c r="A21" s="44" t="s">
        <v>181</v>
      </c>
      <c r="B21" s="25" t="s">
        <v>79</v>
      </c>
      <c r="C21" s="957" t="s">
        <v>215</v>
      </c>
      <c r="D21" s="958"/>
      <c r="E21" s="958"/>
      <c r="F21" s="958"/>
      <c r="G21" s="958"/>
    </row>
    <row r="22" spans="1:7" s="40" customFormat="1" ht="19.149999999999999" customHeight="1" x14ac:dyDescent="0.15">
      <c r="A22" s="44" t="s">
        <v>187</v>
      </c>
      <c r="B22" s="25" t="s">
        <v>79</v>
      </c>
      <c r="C22" s="959"/>
      <c r="D22" s="960"/>
      <c r="E22" s="960"/>
      <c r="F22" s="960"/>
      <c r="G22" s="960"/>
    </row>
    <row r="23" spans="1:7" s="40" customFormat="1" ht="19.149999999999999" customHeight="1" x14ac:dyDescent="0.15">
      <c r="A23" s="44" t="s">
        <v>189</v>
      </c>
      <c r="B23" s="25" t="s">
        <v>79</v>
      </c>
      <c r="C23" s="959"/>
      <c r="D23" s="960"/>
      <c r="E23" s="960"/>
      <c r="F23" s="960"/>
      <c r="G23" s="960"/>
    </row>
    <row r="24" spans="1:7" s="40" customFormat="1" ht="19.149999999999999" customHeight="1" x14ac:dyDescent="0.15">
      <c r="A24" s="44" t="s">
        <v>200</v>
      </c>
      <c r="B24" s="25" t="s">
        <v>79</v>
      </c>
      <c r="C24" s="959"/>
      <c r="D24" s="960"/>
      <c r="E24" s="960"/>
      <c r="F24" s="960"/>
      <c r="G24" s="960"/>
    </row>
    <row r="25" spans="1:7" s="40" customFormat="1" ht="19.149999999999999" customHeight="1" x14ac:dyDescent="0.15">
      <c r="A25" s="44" t="s">
        <v>211</v>
      </c>
      <c r="B25" s="25" t="s">
        <v>79</v>
      </c>
      <c r="C25" s="959"/>
      <c r="D25" s="960"/>
      <c r="E25" s="960"/>
      <c r="F25" s="960"/>
      <c r="G25" s="960"/>
    </row>
    <row r="26" spans="1:7" s="40" customFormat="1" ht="19.149999999999999" customHeight="1" x14ac:dyDescent="0.15">
      <c r="A26" s="45" t="s">
        <v>216</v>
      </c>
      <c r="B26" s="46" t="s">
        <v>79</v>
      </c>
      <c r="C26" s="959"/>
      <c r="D26" s="960"/>
      <c r="E26" s="960"/>
      <c r="F26" s="960"/>
      <c r="G26" s="960"/>
    </row>
    <row r="27" spans="1:7" s="40" customFormat="1" ht="19.149999999999999" customHeight="1" x14ac:dyDescent="0.15">
      <c r="A27" s="45" t="s">
        <v>236</v>
      </c>
      <c r="B27" s="46" t="s">
        <v>79</v>
      </c>
      <c r="C27" s="959"/>
      <c r="D27" s="960"/>
      <c r="E27" s="960"/>
      <c r="F27" s="960"/>
      <c r="G27" s="960"/>
    </row>
    <row r="28" spans="1:7" s="40" customFormat="1" ht="19.149999999999999" customHeight="1" x14ac:dyDescent="0.15">
      <c r="A28" s="45" t="s">
        <v>242</v>
      </c>
      <c r="B28" s="46" t="s">
        <v>79</v>
      </c>
      <c r="C28" s="959"/>
      <c r="D28" s="960"/>
      <c r="E28" s="960"/>
      <c r="F28" s="960"/>
      <c r="G28" s="960"/>
    </row>
    <row r="29" spans="1:7" s="40" customFormat="1" ht="19.149999999999999" customHeight="1" thickBot="1" x14ac:dyDescent="0.2">
      <c r="A29" s="216" t="s">
        <v>256</v>
      </c>
      <c r="B29" s="217" t="s">
        <v>79</v>
      </c>
      <c r="C29" s="961"/>
      <c r="D29" s="962"/>
      <c r="E29" s="962"/>
      <c r="F29" s="962"/>
      <c r="G29" s="962"/>
    </row>
    <row r="30" spans="1:7" s="40" customFormat="1" ht="19.149999999999999" customHeight="1" thickTop="1" x14ac:dyDescent="0.15">
      <c r="A30" s="25" t="s">
        <v>86</v>
      </c>
      <c r="B30" s="25"/>
      <c r="C30" s="25"/>
      <c r="D30" s="25"/>
      <c r="E30" s="25"/>
      <c r="F30" s="25"/>
      <c r="G30" s="47"/>
    </row>
  </sheetData>
  <mergeCells count="8">
    <mergeCell ref="C21:G29"/>
    <mergeCell ref="A1:G1"/>
    <mergeCell ref="A3:A4"/>
    <mergeCell ref="D3:E3"/>
    <mergeCell ref="B3:B4"/>
    <mergeCell ref="C3:C4"/>
    <mergeCell ref="F3:F4"/>
    <mergeCell ref="G3:G4"/>
  </mergeCells>
  <phoneticPr fontId="6" type="noConversion"/>
  <pageMargins left="0.82677165354330717" right="0.47244094488188981" top="0.82677165354330717" bottom="0.82677165354330717" header="0.31496062992125984" footer="0.59055118110236227"/>
  <pageSetup paperSize="9" firstPageNumber="8" orientation="portrait" useFirstPageNumber="1" r:id="rId1"/>
  <headerFooter alignWithMargins="0">
    <oddFooter>&amp;C&amp;"Arial Narrow,Regular"8.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Q28"/>
  <sheetViews>
    <sheetView zoomScaleNormal="100" workbookViewId="0">
      <pane xSplit="1" ySplit="5" topLeftCell="B21" activePane="bottomRight" state="frozen"/>
      <selection activeCell="N39" sqref="N39"/>
      <selection pane="topRight" activeCell="N39" sqref="N39"/>
      <selection pane="bottomLeft" activeCell="N39" sqref="N39"/>
      <selection pane="bottomRight" activeCell="N39" sqref="N39"/>
    </sheetView>
  </sheetViews>
  <sheetFormatPr defaultRowHeight="12.75" x14ac:dyDescent="0.2"/>
  <cols>
    <col min="1" max="1" width="7.5" style="6" customWidth="1"/>
    <col min="2" max="2" width="7" style="13" customWidth="1"/>
    <col min="3" max="3" width="5.875" style="13" customWidth="1"/>
    <col min="4" max="4" width="7.875" style="13" customWidth="1"/>
    <col min="5" max="5" width="6.125" style="14" customWidth="1"/>
    <col min="6" max="6" width="7.375" style="13" customWidth="1"/>
    <col min="7" max="7" width="7.125" style="13" customWidth="1"/>
    <col min="8" max="8" width="6.125" style="13" bestFit="1" customWidth="1"/>
    <col min="9" max="9" width="6.625" style="13" customWidth="1"/>
    <col min="10" max="10" width="6.75" style="13" customWidth="1"/>
    <col min="11" max="11" width="6.5" style="14" customWidth="1"/>
    <col min="12" max="12" width="5.875" style="13" customWidth="1"/>
    <col min="13" max="13" width="6.875" style="15" customWidth="1"/>
    <col min="14" max="14" width="7" style="15" customWidth="1"/>
    <col min="15" max="15" width="7.125" style="15" customWidth="1"/>
    <col min="16" max="16" width="6.5" style="15" customWidth="1"/>
    <col min="17" max="17" width="9.25" style="6" customWidth="1"/>
    <col min="18" max="16384" width="9" style="6"/>
  </cols>
  <sheetData>
    <row r="1" spans="1:17" s="1" customFormat="1" ht="20.25" customHeight="1" x14ac:dyDescent="0.15">
      <c r="A1" s="7" t="s">
        <v>268</v>
      </c>
      <c r="B1" s="8"/>
      <c r="C1" s="8"/>
      <c r="D1" s="8"/>
      <c r="E1" s="9"/>
      <c r="F1" s="8"/>
      <c r="G1" s="8"/>
      <c r="H1" s="8"/>
      <c r="I1" s="8"/>
      <c r="J1" s="8"/>
      <c r="K1" s="9"/>
      <c r="L1" s="8"/>
      <c r="M1" s="10"/>
      <c r="N1" s="10"/>
      <c r="O1" s="10"/>
      <c r="P1" s="10"/>
    </row>
    <row r="2" spans="1:17" ht="15.75" customHeight="1" x14ac:dyDescent="0.2">
      <c r="A2" s="11"/>
      <c r="B2" s="12" t="s">
        <v>112</v>
      </c>
    </row>
    <row r="3" spans="1:17" ht="27.95" customHeight="1" x14ac:dyDescent="0.2">
      <c r="A3" s="973" t="s">
        <v>45</v>
      </c>
      <c r="B3" s="982" t="s">
        <v>87</v>
      </c>
      <c r="C3" s="982"/>
      <c r="D3" s="982"/>
      <c r="E3" s="983"/>
      <c r="F3" s="984" t="s">
        <v>238</v>
      </c>
      <c r="G3" s="984" t="s">
        <v>232</v>
      </c>
      <c r="H3" s="989" t="s">
        <v>88</v>
      </c>
      <c r="I3" s="982"/>
      <c r="J3" s="982"/>
      <c r="K3" s="982"/>
      <c r="L3" s="983"/>
      <c r="M3" s="984" t="s">
        <v>231</v>
      </c>
      <c r="N3" s="984" t="s">
        <v>229</v>
      </c>
      <c r="O3" s="976" t="s">
        <v>113</v>
      </c>
      <c r="P3" s="980" t="s">
        <v>114</v>
      </c>
      <c r="Q3" s="16"/>
    </row>
    <row r="4" spans="1:17" ht="23.45" customHeight="1" x14ac:dyDescent="0.2">
      <c r="A4" s="974"/>
      <c r="B4" s="978" t="s">
        <v>111</v>
      </c>
      <c r="C4" s="976" t="s">
        <v>110</v>
      </c>
      <c r="D4" s="992" t="s">
        <v>176</v>
      </c>
      <c r="E4" s="990" t="s">
        <v>6</v>
      </c>
      <c r="F4" s="985"/>
      <c r="G4" s="987"/>
      <c r="H4" s="976" t="s">
        <v>234</v>
      </c>
      <c r="I4" s="976" t="s">
        <v>89</v>
      </c>
      <c r="J4" s="980" t="s">
        <v>233</v>
      </c>
      <c r="K4" s="976" t="s">
        <v>6</v>
      </c>
      <c r="L4" s="978" t="s">
        <v>90</v>
      </c>
      <c r="M4" s="987"/>
      <c r="N4" s="987"/>
      <c r="O4" s="994"/>
      <c r="P4" s="995"/>
      <c r="Q4" s="16"/>
    </row>
    <row r="5" spans="1:17" ht="18" customHeight="1" x14ac:dyDescent="0.2">
      <c r="A5" s="975"/>
      <c r="B5" s="979"/>
      <c r="C5" s="977"/>
      <c r="D5" s="993"/>
      <c r="E5" s="991"/>
      <c r="F5" s="986"/>
      <c r="G5" s="988"/>
      <c r="H5" s="977"/>
      <c r="I5" s="977"/>
      <c r="J5" s="981"/>
      <c r="K5" s="977"/>
      <c r="L5" s="979"/>
      <c r="M5" s="988"/>
      <c r="N5" s="988"/>
      <c r="O5" s="977"/>
      <c r="P5" s="981"/>
      <c r="Q5" s="17"/>
    </row>
    <row r="6" spans="1:17" s="18" customFormat="1" ht="15.6" customHeight="1" x14ac:dyDescent="0.15">
      <c r="A6" s="222" t="s">
        <v>115</v>
      </c>
      <c r="B6" s="222" t="s">
        <v>116</v>
      </c>
      <c r="C6" s="221" t="s">
        <v>117</v>
      </c>
      <c r="D6" s="223" t="s">
        <v>118</v>
      </c>
      <c r="E6" s="221" t="s">
        <v>119</v>
      </c>
      <c r="F6" s="222" t="s">
        <v>120</v>
      </c>
      <c r="G6" s="221" t="s">
        <v>121</v>
      </c>
      <c r="H6" s="221" t="s">
        <v>122</v>
      </c>
      <c r="I6" s="221" t="s">
        <v>123</v>
      </c>
      <c r="J6" s="223" t="s">
        <v>124</v>
      </c>
      <c r="K6" s="221" t="s">
        <v>125</v>
      </c>
      <c r="L6" s="222" t="s">
        <v>126</v>
      </c>
      <c r="M6" s="224" t="s">
        <v>127</v>
      </c>
      <c r="N6" s="221" t="s">
        <v>128</v>
      </c>
      <c r="O6" s="224" t="s">
        <v>129</v>
      </c>
      <c r="P6" s="225" t="s">
        <v>130</v>
      </c>
    </row>
    <row r="7" spans="1:17" s="1" customFormat="1" ht="29.25" customHeight="1" x14ac:dyDescent="0.15">
      <c r="A7" s="226" t="s">
        <v>46</v>
      </c>
      <c r="B7" s="8">
        <v>12.35</v>
      </c>
      <c r="C7" s="8">
        <v>0.77</v>
      </c>
      <c r="D7" s="8">
        <v>3.66</v>
      </c>
      <c r="E7" s="19">
        <f>B7+C7+D7</f>
        <v>16.78</v>
      </c>
      <c r="F7" s="4">
        <v>1.0900000000000001</v>
      </c>
      <c r="G7" s="4">
        <f>SUM(E7:F7)</f>
        <v>17.87</v>
      </c>
      <c r="H7" s="4">
        <v>14.17</v>
      </c>
      <c r="I7" s="4">
        <v>0</v>
      </c>
      <c r="J7" s="4">
        <v>1.0900000000000001</v>
      </c>
      <c r="K7" s="19">
        <f>SUM(H7:J7)</f>
        <v>15.26</v>
      </c>
      <c r="L7" s="4">
        <v>2.57</v>
      </c>
      <c r="M7" s="4">
        <v>17.829999999999998</v>
      </c>
      <c r="N7" s="4">
        <v>111.35</v>
      </c>
      <c r="O7" s="4">
        <f>(M7-L7)*100/N7</f>
        <v>13.704535249214189</v>
      </c>
      <c r="P7" s="4">
        <v>15.69</v>
      </c>
      <c r="Q7" s="8"/>
    </row>
    <row r="8" spans="1:17" s="1" customFormat="1" ht="29.25" customHeight="1" x14ac:dyDescent="0.15">
      <c r="A8" s="226" t="s">
        <v>61</v>
      </c>
      <c r="B8" s="8">
        <v>13.34</v>
      </c>
      <c r="C8" s="8">
        <v>1.03</v>
      </c>
      <c r="D8" s="8">
        <v>3.18</v>
      </c>
      <c r="E8" s="19">
        <v>17.55</v>
      </c>
      <c r="F8" s="4">
        <v>1.52</v>
      </c>
      <c r="G8" s="4">
        <v>19.07</v>
      </c>
      <c r="H8" s="4">
        <v>14.2</v>
      </c>
      <c r="I8" s="4">
        <v>0.11</v>
      </c>
      <c r="J8" s="4">
        <v>1.41</v>
      </c>
      <c r="K8" s="19">
        <v>15.72</v>
      </c>
      <c r="L8" s="4">
        <v>3.22</v>
      </c>
      <c r="M8" s="4">
        <v>18.940000000000001</v>
      </c>
      <c r="N8" s="4">
        <v>117.5</v>
      </c>
      <c r="O8" s="4">
        <f>(M8-L8)*100/N8</f>
        <v>13.37872340425532</v>
      </c>
      <c r="P8" s="4">
        <v>15.31</v>
      </c>
      <c r="Q8" s="8"/>
    </row>
    <row r="9" spans="1:17" s="1" customFormat="1" ht="29.25" customHeight="1" x14ac:dyDescent="0.15">
      <c r="A9" s="226" t="s">
        <v>65</v>
      </c>
      <c r="B9" s="8">
        <v>14.84</v>
      </c>
      <c r="C9" s="8">
        <v>1.27</v>
      </c>
      <c r="D9" s="8">
        <v>3.63</v>
      </c>
      <c r="E9" s="19">
        <f>SUM(B9:D9)</f>
        <v>19.739999999999998</v>
      </c>
      <c r="F9" s="4">
        <v>2.63</v>
      </c>
      <c r="G9" s="4">
        <f>+F9+E9</f>
        <v>22.369999999999997</v>
      </c>
      <c r="H9" s="4">
        <v>14.92</v>
      </c>
      <c r="I9" s="4">
        <v>0.79</v>
      </c>
      <c r="J9" s="4">
        <v>1.87</v>
      </c>
      <c r="K9" s="19">
        <f>SUM(H9:J9)</f>
        <v>17.580000000000002</v>
      </c>
      <c r="L9" s="4">
        <v>3.63</v>
      </c>
      <c r="M9" s="4">
        <f>+L9+K9</f>
        <v>21.21</v>
      </c>
      <c r="N9" s="4">
        <v>127.57</v>
      </c>
      <c r="O9" s="4">
        <v>13.73</v>
      </c>
      <c r="P9" s="4">
        <v>16.059999999999999</v>
      </c>
      <c r="Q9" s="8"/>
    </row>
    <row r="10" spans="1:17" s="1" customFormat="1" ht="29.25" customHeight="1" x14ac:dyDescent="0.15">
      <c r="A10" s="226" t="s">
        <v>69</v>
      </c>
      <c r="B10" s="8">
        <v>14.81</v>
      </c>
      <c r="C10" s="8">
        <v>1.55</v>
      </c>
      <c r="D10" s="8">
        <v>3.4</v>
      </c>
      <c r="E10" s="19">
        <v>19.760000000000002</v>
      </c>
      <c r="F10" s="4">
        <v>2.98</v>
      </c>
      <c r="G10" s="4">
        <v>22.74</v>
      </c>
      <c r="H10" s="4">
        <v>15.1</v>
      </c>
      <c r="I10" s="4">
        <v>0.82</v>
      </c>
      <c r="J10" s="4">
        <v>2.16</v>
      </c>
      <c r="K10" s="19">
        <v>18.079999999999998</v>
      </c>
      <c r="L10" s="4">
        <v>4.3099999999999996</v>
      </c>
      <c r="M10" s="4">
        <v>22.39</v>
      </c>
      <c r="N10" s="4">
        <v>141.81</v>
      </c>
      <c r="O10" s="4">
        <v>12.75</v>
      </c>
      <c r="P10" s="4">
        <v>15.54</v>
      </c>
      <c r="Q10" s="8"/>
    </row>
    <row r="11" spans="1:17" s="1" customFormat="1" ht="29.25" customHeight="1" x14ac:dyDescent="0.15">
      <c r="A11" s="227" t="s">
        <v>74</v>
      </c>
      <c r="B11" s="8">
        <v>14.43</v>
      </c>
      <c r="C11" s="8">
        <v>2.94</v>
      </c>
      <c r="D11" s="8">
        <v>4.96</v>
      </c>
      <c r="E11" s="19">
        <f>SUM(B11:D11)</f>
        <v>22.330000000000002</v>
      </c>
      <c r="F11" s="4">
        <v>2.92</v>
      </c>
      <c r="G11" s="4">
        <f>+F11+E11</f>
        <v>25.25</v>
      </c>
      <c r="H11" s="4">
        <v>16.82</v>
      </c>
      <c r="I11" s="4">
        <v>0.83</v>
      </c>
      <c r="J11" s="4">
        <v>2.09</v>
      </c>
      <c r="K11" s="19">
        <f t="shared" ref="K11:K16" si="0">SUM(H11:J11)</f>
        <v>19.739999999999998</v>
      </c>
      <c r="L11" s="4">
        <v>5.28</v>
      </c>
      <c r="M11" s="4">
        <f t="shared" ref="M11:M16" si="1">+L11+K11</f>
        <v>25.02</v>
      </c>
      <c r="N11" s="4">
        <v>155.66</v>
      </c>
      <c r="O11" s="4">
        <v>12.68</v>
      </c>
      <c r="P11" s="4">
        <v>16</v>
      </c>
      <c r="Q11" s="8"/>
    </row>
    <row r="12" spans="1:17" s="1" customFormat="1" ht="29.25" customHeight="1" x14ac:dyDescent="0.15">
      <c r="A12" s="227" t="s">
        <v>102</v>
      </c>
      <c r="B12" s="8">
        <v>14.56</v>
      </c>
      <c r="C12" s="8">
        <v>5</v>
      </c>
      <c r="D12" s="8">
        <v>6.08</v>
      </c>
      <c r="E12" s="19">
        <f>SUM(B12:D12)</f>
        <v>25.64</v>
      </c>
      <c r="F12" s="4">
        <v>3.2</v>
      </c>
      <c r="G12" s="4">
        <f>+F12+E12</f>
        <v>28.84</v>
      </c>
      <c r="H12" s="4">
        <v>17.989999999999998</v>
      </c>
      <c r="I12" s="4">
        <v>0.93</v>
      </c>
      <c r="J12" s="4">
        <v>2.27</v>
      </c>
      <c r="K12" s="19">
        <f t="shared" si="0"/>
        <v>21.189999999999998</v>
      </c>
      <c r="L12" s="4">
        <v>6.14</v>
      </c>
      <c r="M12" s="4">
        <f t="shared" si="1"/>
        <v>27.33</v>
      </c>
      <c r="N12" s="4">
        <v>168.31</v>
      </c>
      <c r="O12" s="4">
        <v>12.59</v>
      </c>
      <c r="P12" s="4">
        <v>16.34</v>
      </c>
      <c r="Q12" s="8"/>
    </row>
    <row r="13" spans="1:17" s="1" customFormat="1" ht="29.25" customHeight="1" x14ac:dyDescent="0.15">
      <c r="A13" s="227" t="s">
        <v>154</v>
      </c>
      <c r="B13" s="8">
        <v>14.29</v>
      </c>
      <c r="C13" s="8">
        <v>6.17</v>
      </c>
      <c r="D13" s="8">
        <v>6.97</v>
      </c>
      <c r="E13" s="19">
        <f>SUM(B13:D13)</f>
        <v>27.43</v>
      </c>
      <c r="F13" s="4">
        <f>2.41+0.36</f>
        <v>2.77</v>
      </c>
      <c r="G13" s="4">
        <f>+F13+E13</f>
        <v>30.2</v>
      </c>
      <c r="H13" s="4">
        <v>19.16</v>
      </c>
      <c r="I13" s="4">
        <v>0.36</v>
      </c>
      <c r="J13" s="4">
        <v>2.41</v>
      </c>
      <c r="K13" s="19">
        <f t="shared" si="0"/>
        <v>21.93</v>
      </c>
      <c r="L13" s="4">
        <v>7.64</v>
      </c>
      <c r="M13" s="4">
        <f t="shared" si="1"/>
        <v>29.57</v>
      </c>
      <c r="N13" s="4">
        <v>181.6</v>
      </c>
      <c r="O13" s="4">
        <v>12.07</v>
      </c>
      <c r="P13" s="4">
        <v>15.8</v>
      </c>
      <c r="Q13" s="8"/>
    </row>
    <row r="14" spans="1:17" s="1" customFormat="1" ht="29.25" customHeight="1" x14ac:dyDescent="0.15">
      <c r="A14" s="226" t="s">
        <v>162</v>
      </c>
      <c r="B14" s="8">
        <v>10.79</v>
      </c>
      <c r="C14" s="8">
        <v>4.3600000000000003</v>
      </c>
      <c r="D14" s="4">
        <v>6.95</v>
      </c>
      <c r="E14" s="19">
        <v>22.1</v>
      </c>
      <c r="F14" s="4">
        <v>4.1500000000000004</v>
      </c>
      <c r="G14" s="4">
        <v>26.25</v>
      </c>
      <c r="H14" s="4">
        <v>15.93</v>
      </c>
      <c r="I14" s="4">
        <v>0.11</v>
      </c>
      <c r="J14" s="4">
        <v>2.86</v>
      </c>
      <c r="K14" s="19">
        <f t="shared" si="0"/>
        <v>18.899999999999999</v>
      </c>
      <c r="L14" s="4">
        <v>6.9</v>
      </c>
      <c r="M14" s="4">
        <f t="shared" si="1"/>
        <v>25.799999999999997</v>
      </c>
      <c r="N14" s="4">
        <v>160.75</v>
      </c>
      <c r="O14" s="4">
        <v>11.8</v>
      </c>
      <c r="P14" s="4">
        <v>14.7</v>
      </c>
      <c r="Q14" s="8"/>
    </row>
    <row r="15" spans="1:17" s="1" customFormat="1" ht="29.25" customHeight="1" x14ac:dyDescent="0.15">
      <c r="A15" s="226" t="s">
        <v>172</v>
      </c>
      <c r="B15" s="8">
        <v>11.91</v>
      </c>
      <c r="C15" s="8">
        <v>4.99</v>
      </c>
      <c r="D15" s="4">
        <v>8.52</v>
      </c>
      <c r="E15" s="19">
        <v>25.42</v>
      </c>
      <c r="F15" s="4">
        <v>3.54</v>
      </c>
      <c r="G15" s="4">
        <f>SUM(E15:F15)</f>
        <v>28.96</v>
      </c>
      <c r="H15" s="4">
        <v>17.63</v>
      </c>
      <c r="I15" s="4">
        <v>0.19</v>
      </c>
      <c r="J15" s="4">
        <v>1.92</v>
      </c>
      <c r="K15" s="19">
        <f t="shared" si="0"/>
        <v>19.740000000000002</v>
      </c>
      <c r="L15" s="4">
        <v>8.5</v>
      </c>
      <c r="M15" s="4">
        <f t="shared" si="1"/>
        <v>28.240000000000002</v>
      </c>
      <c r="N15" s="4">
        <v>168.29</v>
      </c>
      <c r="O15" s="4">
        <v>11.73</v>
      </c>
      <c r="P15" s="4">
        <v>14.98</v>
      </c>
      <c r="Q15" s="8"/>
    </row>
    <row r="16" spans="1:17" s="1" customFormat="1" ht="29.25" customHeight="1" x14ac:dyDescent="0.15">
      <c r="A16" s="226" t="s">
        <v>177</v>
      </c>
      <c r="B16" s="8">
        <v>10.45</v>
      </c>
      <c r="C16" s="8">
        <v>4.51</v>
      </c>
      <c r="D16" s="4">
        <v>9.39</v>
      </c>
      <c r="E16" s="19">
        <f t="shared" ref="E16:E21" si="2">SUM(B16:D16)</f>
        <v>24.35</v>
      </c>
      <c r="F16" s="4">
        <v>5.45</v>
      </c>
      <c r="G16" s="4">
        <f>SUM(E16:F16)</f>
        <v>29.8</v>
      </c>
      <c r="H16" s="4">
        <v>14.14</v>
      </c>
      <c r="I16" s="4">
        <v>0.75</v>
      </c>
      <c r="J16" s="4">
        <v>4.7</v>
      </c>
      <c r="K16" s="19">
        <f t="shared" si="0"/>
        <v>19.59</v>
      </c>
      <c r="L16" s="4">
        <v>8.7100000000000009</v>
      </c>
      <c r="M16" s="4">
        <f t="shared" si="1"/>
        <v>28.3</v>
      </c>
      <c r="N16" s="4">
        <v>180.01</v>
      </c>
      <c r="O16" s="4">
        <v>10.88</v>
      </c>
      <c r="P16" s="4">
        <v>14.28</v>
      </c>
      <c r="Q16" s="8"/>
    </row>
    <row r="17" spans="1:17" s="1" customFormat="1" ht="29.25" customHeight="1" x14ac:dyDescent="0.15">
      <c r="A17" s="226" t="s">
        <v>181</v>
      </c>
      <c r="B17" s="8">
        <v>10.38</v>
      </c>
      <c r="C17" s="8">
        <v>3.93</v>
      </c>
      <c r="D17" s="4">
        <v>9.27</v>
      </c>
      <c r="E17" s="19">
        <f t="shared" si="2"/>
        <v>23.58</v>
      </c>
      <c r="F17" s="4">
        <v>5.18</v>
      </c>
      <c r="G17" s="4">
        <v>29.82</v>
      </c>
      <c r="H17" s="4">
        <v>12.28</v>
      </c>
      <c r="I17" s="4">
        <v>1.06</v>
      </c>
      <c r="J17" s="4">
        <v>5.18</v>
      </c>
      <c r="K17" s="19">
        <f t="shared" ref="K17:K22" si="3">SUM(H17:J17)</f>
        <v>18.52</v>
      </c>
      <c r="L17" s="4">
        <v>8.5500000000000007</v>
      </c>
      <c r="M17" s="4">
        <f t="shared" ref="M17:M22" si="4">+L17+K17</f>
        <v>27.07</v>
      </c>
      <c r="N17" s="4">
        <v>248.23</v>
      </c>
      <c r="O17" s="4" t="s">
        <v>182</v>
      </c>
      <c r="P17" s="4" t="s">
        <v>182</v>
      </c>
      <c r="Q17" s="8"/>
    </row>
    <row r="18" spans="1:17" s="1" customFormat="1" ht="29.25" customHeight="1" x14ac:dyDescent="0.15">
      <c r="A18" s="226" t="s">
        <v>187</v>
      </c>
      <c r="B18" s="8">
        <v>9.2200000000000006</v>
      </c>
      <c r="C18" s="8">
        <v>3.92</v>
      </c>
      <c r="D18" s="4">
        <v>9.08</v>
      </c>
      <c r="E18" s="19">
        <f t="shared" si="2"/>
        <v>22.22</v>
      </c>
      <c r="F18" s="4">
        <v>5.96</v>
      </c>
      <c r="G18" s="4">
        <v>29.93</v>
      </c>
      <c r="H18" s="4">
        <v>12.81</v>
      </c>
      <c r="I18" s="4">
        <v>1.75</v>
      </c>
      <c r="J18" s="4">
        <v>5.96</v>
      </c>
      <c r="K18" s="19">
        <f t="shared" si="3"/>
        <v>20.52</v>
      </c>
      <c r="L18" s="4">
        <v>8.33</v>
      </c>
      <c r="M18" s="4">
        <f t="shared" si="4"/>
        <v>28.85</v>
      </c>
      <c r="N18" s="4">
        <v>255.83</v>
      </c>
      <c r="O18" s="4" t="s">
        <v>182</v>
      </c>
      <c r="P18" s="4" t="s">
        <v>182</v>
      </c>
      <c r="Q18" s="8"/>
    </row>
    <row r="19" spans="1:17" s="1" customFormat="1" ht="29.25" customHeight="1" x14ac:dyDescent="0.15">
      <c r="A19" s="226" t="s">
        <v>189</v>
      </c>
      <c r="B19" s="3">
        <v>7.71</v>
      </c>
      <c r="C19" s="3">
        <v>3.52</v>
      </c>
      <c r="D19" s="3">
        <v>10.88</v>
      </c>
      <c r="E19" s="19">
        <f t="shared" si="2"/>
        <v>22.11</v>
      </c>
      <c r="F19" s="4">
        <v>6.14</v>
      </c>
      <c r="G19" s="4">
        <v>29.95</v>
      </c>
      <c r="H19" s="4">
        <v>13.21</v>
      </c>
      <c r="I19" s="4">
        <v>1.7</v>
      </c>
      <c r="J19" s="4">
        <v>6.14</v>
      </c>
      <c r="K19" s="19">
        <f t="shared" si="3"/>
        <v>21.05</v>
      </c>
      <c r="L19" s="4">
        <v>8.52</v>
      </c>
      <c r="M19" s="4">
        <f t="shared" si="4"/>
        <v>29.57</v>
      </c>
      <c r="N19" s="4">
        <v>270.24</v>
      </c>
      <c r="O19" s="4" t="s">
        <v>182</v>
      </c>
      <c r="P19" s="4" t="s">
        <v>182</v>
      </c>
      <c r="Q19" s="8"/>
    </row>
    <row r="20" spans="1:17" s="1" customFormat="1" ht="29.25" customHeight="1" x14ac:dyDescent="0.15">
      <c r="A20" s="226" t="s">
        <v>200</v>
      </c>
      <c r="B20" s="3">
        <v>7.06</v>
      </c>
      <c r="C20" s="3">
        <v>2.71</v>
      </c>
      <c r="D20" s="3">
        <v>10.51</v>
      </c>
      <c r="E20" s="19">
        <f t="shared" si="2"/>
        <v>20.28</v>
      </c>
      <c r="F20" s="4">
        <v>9.42</v>
      </c>
      <c r="G20" s="4">
        <v>29.7</v>
      </c>
      <c r="H20" s="4">
        <v>11.28</v>
      </c>
      <c r="I20" s="4">
        <v>1.04</v>
      </c>
      <c r="J20" s="4">
        <v>8.3800000000000008</v>
      </c>
      <c r="K20" s="19">
        <f t="shared" si="3"/>
        <v>20.700000000000003</v>
      </c>
      <c r="L20" s="4">
        <v>8.34</v>
      </c>
      <c r="M20" s="4">
        <f t="shared" si="4"/>
        <v>29.040000000000003</v>
      </c>
      <c r="N20" s="4">
        <v>283.23</v>
      </c>
      <c r="O20" s="4" t="s">
        <v>182</v>
      </c>
      <c r="P20" s="4" t="s">
        <v>182</v>
      </c>
      <c r="Q20" s="8"/>
    </row>
    <row r="21" spans="1:17" s="1" customFormat="1" ht="29.25" customHeight="1" x14ac:dyDescent="0.15">
      <c r="A21" s="226" t="s">
        <v>211</v>
      </c>
      <c r="B21" s="3">
        <v>5.31</v>
      </c>
      <c r="C21" s="3">
        <v>3.46</v>
      </c>
      <c r="D21" s="3">
        <v>8.4700000000000006</v>
      </c>
      <c r="E21" s="19">
        <f t="shared" si="2"/>
        <v>17.240000000000002</v>
      </c>
      <c r="F21" s="4">
        <v>11.05</v>
      </c>
      <c r="G21" s="4">
        <v>28.29</v>
      </c>
      <c r="H21" s="4">
        <v>10.62</v>
      </c>
      <c r="I21" s="4">
        <v>7.0000000000000007E-2</v>
      </c>
      <c r="J21" s="4">
        <v>10.57</v>
      </c>
      <c r="K21" s="19">
        <f t="shared" si="3"/>
        <v>21.259999999999998</v>
      </c>
      <c r="L21" s="4">
        <v>7.28</v>
      </c>
      <c r="M21" s="4">
        <f t="shared" si="4"/>
        <v>28.54</v>
      </c>
      <c r="N21" s="4" t="s">
        <v>214</v>
      </c>
      <c r="O21" s="4" t="s">
        <v>182</v>
      </c>
      <c r="P21" s="4" t="s">
        <v>182</v>
      </c>
      <c r="Q21" s="8"/>
    </row>
    <row r="22" spans="1:17" s="1" customFormat="1" ht="29.25" customHeight="1" x14ac:dyDescent="0.15">
      <c r="A22" s="226" t="s">
        <v>216</v>
      </c>
      <c r="B22" s="3">
        <v>5.85</v>
      </c>
      <c r="C22" s="3">
        <v>3.26</v>
      </c>
      <c r="D22" s="3">
        <v>7.66</v>
      </c>
      <c r="E22" s="19">
        <f>SUM(B22:D22)</f>
        <v>16.77</v>
      </c>
      <c r="F22" s="4">
        <v>11.67</v>
      </c>
      <c r="G22" s="4">
        <v>28.44</v>
      </c>
      <c r="H22" s="4">
        <v>8.8800000000000008</v>
      </c>
      <c r="I22" s="4">
        <v>0.77</v>
      </c>
      <c r="J22" s="4">
        <v>10.9</v>
      </c>
      <c r="K22" s="19">
        <f t="shared" si="3"/>
        <v>20.55</v>
      </c>
      <c r="L22" s="4">
        <v>7.01</v>
      </c>
      <c r="M22" s="4">
        <f t="shared" si="4"/>
        <v>27.560000000000002</v>
      </c>
      <c r="N22" s="4" t="s">
        <v>214</v>
      </c>
      <c r="O22" s="4" t="s">
        <v>182</v>
      </c>
      <c r="P22" s="4" t="s">
        <v>182</v>
      </c>
      <c r="Q22" s="8"/>
    </row>
    <row r="23" spans="1:17" s="1" customFormat="1" ht="29.25" customHeight="1" x14ac:dyDescent="0.15">
      <c r="A23" s="226" t="s">
        <v>236</v>
      </c>
      <c r="B23" s="20" t="s">
        <v>249</v>
      </c>
      <c r="C23" s="20" t="s">
        <v>249</v>
      </c>
      <c r="D23" s="20" t="s">
        <v>249</v>
      </c>
      <c r="E23" s="21" t="s">
        <v>249</v>
      </c>
      <c r="F23" s="20" t="s">
        <v>249</v>
      </c>
      <c r="G23" s="20" t="s">
        <v>249</v>
      </c>
      <c r="H23" s="20" t="s">
        <v>249</v>
      </c>
      <c r="I23" s="20" t="s">
        <v>249</v>
      </c>
      <c r="J23" s="20" t="s">
        <v>249</v>
      </c>
      <c r="K23" s="21" t="s">
        <v>249</v>
      </c>
      <c r="L23" s="20" t="s">
        <v>249</v>
      </c>
      <c r="M23" s="20" t="s">
        <v>249</v>
      </c>
      <c r="N23" s="20" t="s">
        <v>249</v>
      </c>
      <c r="O23" s="20" t="s">
        <v>249</v>
      </c>
      <c r="P23" s="20" t="s">
        <v>249</v>
      </c>
      <c r="Q23" s="8"/>
    </row>
    <row r="24" spans="1:17" s="1" customFormat="1" ht="29.25" customHeight="1" x14ac:dyDescent="0.15">
      <c r="A24" s="226" t="s">
        <v>242</v>
      </c>
      <c r="B24" s="20" t="s">
        <v>249</v>
      </c>
      <c r="C24" s="20" t="s">
        <v>249</v>
      </c>
      <c r="D24" s="20" t="s">
        <v>249</v>
      </c>
      <c r="E24" s="21" t="s">
        <v>249</v>
      </c>
      <c r="F24" s="20" t="s">
        <v>249</v>
      </c>
      <c r="G24" s="20" t="s">
        <v>249</v>
      </c>
      <c r="H24" s="20" t="s">
        <v>249</v>
      </c>
      <c r="I24" s="20" t="s">
        <v>249</v>
      </c>
      <c r="J24" s="20" t="s">
        <v>249</v>
      </c>
      <c r="K24" s="21" t="s">
        <v>249</v>
      </c>
      <c r="L24" s="20" t="s">
        <v>249</v>
      </c>
      <c r="M24" s="20" t="s">
        <v>249</v>
      </c>
      <c r="N24" s="20" t="s">
        <v>249</v>
      </c>
      <c r="O24" s="20" t="s">
        <v>249</v>
      </c>
      <c r="P24" s="20" t="s">
        <v>249</v>
      </c>
      <c r="Q24" s="8"/>
    </row>
    <row r="25" spans="1:17" s="164" customFormat="1" ht="29.25" customHeight="1" thickBot="1" x14ac:dyDescent="0.2">
      <c r="A25" s="228" t="s">
        <v>256</v>
      </c>
      <c r="B25" s="218" t="s">
        <v>249</v>
      </c>
      <c r="C25" s="218" t="s">
        <v>249</v>
      </c>
      <c r="D25" s="218" t="s">
        <v>249</v>
      </c>
      <c r="E25" s="219" t="s">
        <v>249</v>
      </c>
      <c r="F25" s="218" t="s">
        <v>249</v>
      </c>
      <c r="G25" s="218" t="s">
        <v>249</v>
      </c>
      <c r="H25" s="218" t="s">
        <v>249</v>
      </c>
      <c r="I25" s="218" t="s">
        <v>249</v>
      </c>
      <c r="J25" s="218" t="s">
        <v>249</v>
      </c>
      <c r="K25" s="219" t="s">
        <v>249</v>
      </c>
      <c r="L25" s="218" t="s">
        <v>249</v>
      </c>
      <c r="M25" s="218" t="s">
        <v>249</v>
      </c>
      <c r="N25" s="218" t="s">
        <v>249</v>
      </c>
      <c r="O25" s="218" t="s">
        <v>249</v>
      </c>
      <c r="P25" s="218" t="s">
        <v>249</v>
      </c>
      <c r="Q25" s="220"/>
    </row>
    <row r="26" spans="1:17" ht="13.9" customHeight="1" thickTop="1" x14ac:dyDescent="0.2">
      <c r="A26" s="22" t="s">
        <v>251</v>
      </c>
    </row>
    <row r="27" spans="1:17" ht="13.9" customHeight="1" x14ac:dyDescent="0.2">
      <c r="A27" s="22" t="s">
        <v>91</v>
      </c>
    </row>
    <row r="28" spans="1:17" ht="13.9" customHeight="1" x14ac:dyDescent="0.2">
      <c r="A28" s="22" t="s">
        <v>185</v>
      </c>
    </row>
  </sheetData>
  <mergeCells count="18">
    <mergeCell ref="M3:M5"/>
    <mergeCell ref="O3:O5"/>
    <mergeCell ref="N3:N5"/>
    <mergeCell ref="P3:P5"/>
    <mergeCell ref="A3:A5"/>
    <mergeCell ref="H4:H5"/>
    <mergeCell ref="L4:L5"/>
    <mergeCell ref="K4:K5"/>
    <mergeCell ref="J4:J5"/>
    <mergeCell ref="I4:I5"/>
    <mergeCell ref="B3:E3"/>
    <mergeCell ref="F3:F5"/>
    <mergeCell ref="G3:G5"/>
    <mergeCell ref="H3:L3"/>
    <mergeCell ref="E4:E5"/>
    <mergeCell ref="D4:D5"/>
    <mergeCell ref="C4:C5"/>
    <mergeCell ref="B4:B5"/>
  </mergeCells>
  <phoneticPr fontId="6" type="noConversion"/>
  <pageMargins left="0.55118110236220474" right="0.23622047244094491" top="0.51181102362204722" bottom="0.59055118110236227" header="0.31496062992125984" footer="0.62992125984251968"/>
  <pageSetup paperSize="9" scale="85" firstPageNumber="9" orientation="portrait" useFirstPageNumber="1" r:id="rId1"/>
  <headerFooter alignWithMargins="0">
    <oddFooter>&amp;C&amp;"Arial Narrow,Regular"8.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zoomScaleNormal="100" zoomScaleSheetLayoutView="100" workbookViewId="0">
      <pane xSplit="2" ySplit="5" topLeftCell="C46" activePane="bottomRight" state="frozen"/>
      <selection activeCell="AI35" sqref="AI35"/>
      <selection pane="topRight" activeCell="AI35" sqref="AI35"/>
      <selection pane="bottomLeft" activeCell="AI35" sqref="AI35"/>
      <selection pane="bottomRight" activeCell="P53" sqref="P53"/>
    </sheetView>
  </sheetViews>
  <sheetFormatPr defaultRowHeight="12.75" x14ac:dyDescent="0.2"/>
  <cols>
    <col min="1" max="1" width="11.25" style="26" customWidth="1"/>
    <col min="2" max="2" width="8" style="26" customWidth="1"/>
    <col min="3" max="3" width="6.625" style="251" bestFit="1" customWidth="1"/>
    <col min="4" max="4" width="6.125" style="251" customWidth="1"/>
    <col min="5" max="5" width="6.625" style="251" bestFit="1" customWidth="1"/>
    <col min="6" max="6" width="6.25" style="251" customWidth="1"/>
    <col min="7" max="7" width="6.625" style="251" bestFit="1" customWidth="1"/>
    <col min="8" max="8" width="6.25" style="251" customWidth="1"/>
    <col min="9" max="9" width="6.625" style="251" bestFit="1" customWidth="1"/>
    <col min="10" max="10" width="5.875" style="251" customWidth="1"/>
    <col min="11" max="11" width="7.5" style="299" customWidth="1"/>
    <col min="12" max="12" width="6.875" style="299" customWidth="1"/>
    <col min="13" max="13" width="9.375" style="167" customWidth="1"/>
    <col min="14" max="16384" width="9" style="26"/>
  </cols>
  <sheetData>
    <row r="1" spans="1:14" s="301" customFormat="1" x14ac:dyDescent="0.2">
      <c r="A1" s="297" t="s">
        <v>107</v>
      </c>
      <c r="B1" s="298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4" s="301" customFormat="1" x14ac:dyDescent="0.2">
      <c r="A2" s="302" t="s">
        <v>223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00"/>
    </row>
    <row r="3" spans="1:14" s="303" customFormat="1" ht="24.4" customHeight="1" x14ac:dyDescent="0.15">
      <c r="A3" s="859" t="s">
        <v>47</v>
      </c>
      <c r="B3" s="861" t="s">
        <v>45</v>
      </c>
      <c r="C3" s="867" t="s">
        <v>49</v>
      </c>
      <c r="D3" s="868"/>
      <c r="E3" s="869" t="s">
        <v>50</v>
      </c>
      <c r="F3" s="859"/>
      <c r="G3" s="869" t="s">
        <v>5</v>
      </c>
      <c r="H3" s="859"/>
      <c r="I3" s="869" t="s">
        <v>52</v>
      </c>
      <c r="J3" s="859"/>
      <c r="K3" s="865" t="s">
        <v>48</v>
      </c>
      <c r="L3" s="866"/>
      <c r="M3" s="863" t="s">
        <v>106</v>
      </c>
    </row>
    <row r="4" spans="1:14" s="303" customFormat="1" ht="29.85" customHeight="1" x14ac:dyDescent="0.15">
      <c r="A4" s="860"/>
      <c r="B4" s="862"/>
      <c r="C4" s="304" t="s">
        <v>64</v>
      </c>
      <c r="D4" s="305" t="s">
        <v>51</v>
      </c>
      <c r="E4" s="305" t="s">
        <v>64</v>
      </c>
      <c r="F4" s="305" t="s">
        <v>51</v>
      </c>
      <c r="G4" s="305" t="s">
        <v>64</v>
      </c>
      <c r="H4" s="305" t="s">
        <v>51</v>
      </c>
      <c r="I4" s="305" t="s">
        <v>64</v>
      </c>
      <c r="J4" s="305" t="s">
        <v>51</v>
      </c>
      <c r="K4" s="306" t="s">
        <v>64</v>
      </c>
      <c r="L4" s="307" t="s">
        <v>51</v>
      </c>
      <c r="M4" s="864"/>
    </row>
    <row r="5" spans="1:14" s="309" customFormat="1" ht="14.25" customHeight="1" x14ac:dyDescent="0.15">
      <c r="A5" s="304" t="s">
        <v>115</v>
      </c>
      <c r="B5" s="305" t="s">
        <v>116</v>
      </c>
      <c r="C5" s="304" t="s">
        <v>117</v>
      </c>
      <c r="D5" s="305" t="s">
        <v>118</v>
      </c>
      <c r="E5" s="305" t="s">
        <v>119</v>
      </c>
      <c r="F5" s="305" t="s">
        <v>120</v>
      </c>
      <c r="G5" s="305" t="s">
        <v>121</v>
      </c>
      <c r="H5" s="305" t="s">
        <v>122</v>
      </c>
      <c r="I5" s="305" t="s">
        <v>123</v>
      </c>
      <c r="J5" s="305" t="s">
        <v>124</v>
      </c>
      <c r="K5" s="306" t="s">
        <v>125</v>
      </c>
      <c r="L5" s="306" t="s">
        <v>126</v>
      </c>
      <c r="M5" s="308" t="s">
        <v>127</v>
      </c>
    </row>
    <row r="6" spans="1:14" s="25" customFormat="1" ht="15" customHeight="1" x14ac:dyDescent="0.15">
      <c r="A6" s="37" t="s">
        <v>169</v>
      </c>
      <c r="B6" s="250" t="s">
        <v>187</v>
      </c>
      <c r="C6" s="278">
        <v>352</v>
      </c>
      <c r="D6" s="290">
        <f t="shared" ref="D6:D36" si="0">100*C6/K6</f>
        <v>7.1588366890380311</v>
      </c>
      <c r="E6" s="278">
        <v>536</v>
      </c>
      <c r="F6" s="290">
        <f>100*E6/K6</f>
        <v>10.900955867398821</v>
      </c>
      <c r="G6" s="278">
        <v>0</v>
      </c>
      <c r="H6" s="290">
        <f t="shared" ref="H6:H36" si="1">100*G6/K6</f>
        <v>0</v>
      </c>
      <c r="I6" s="278">
        <v>4029</v>
      </c>
      <c r="J6" s="290">
        <f t="shared" ref="J6:J36" si="2">100*I6/K6</f>
        <v>81.940207443563153</v>
      </c>
      <c r="K6" s="285">
        <f t="shared" ref="K6:K23" si="3">C6+E6+I6</f>
        <v>4917</v>
      </c>
      <c r="L6" s="287">
        <f t="shared" ref="L6:L36" si="4">D6+F6+H6+J6</f>
        <v>100</v>
      </c>
      <c r="M6" s="310">
        <v>5377</v>
      </c>
    </row>
    <row r="7" spans="1:14" s="25" customFormat="1" ht="15" customHeight="1" x14ac:dyDescent="0.15">
      <c r="A7" s="37"/>
      <c r="B7" s="46" t="s">
        <v>189</v>
      </c>
      <c r="C7" s="311">
        <v>35</v>
      </c>
      <c r="D7" s="290">
        <f t="shared" si="0"/>
        <v>0.7255389718076285</v>
      </c>
      <c r="E7" s="278">
        <v>502</v>
      </c>
      <c r="F7" s="290">
        <f t="shared" ref="F7:F36" si="5">100*E7/K7</f>
        <v>10.406301824212273</v>
      </c>
      <c r="G7" s="278">
        <v>0</v>
      </c>
      <c r="H7" s="290">
        <f t="shared" si="1"/>
        <v>0</v>
      </c>
      <c r="I7" s="278">
        <v>4287</v>
      </c>
      <c r="J7" s="290">
        <f t="shared" si="2"/>
        <v>88.868159203980099</v>
      </c>
      <c r="K7" s="285">
        <f t="shared" si="3"/>
        <v>4824</v>
      </c>
      <c r="L7" s="287">
        <f t="shared" si="4"/>
        <v>100</v>
      </c>
      <c r="M7" s="310">
        <v>5072</v>
      </c>
    </row>
    <row r="8" spans="1:14" s="25" customFormat="1" ht="15.75" customHeight="1" x14ac:dyDescent="0.15">
      <c r="A8" s="37"/>
      <c r="B8" s="46" t="s">
        <v>200</v>
      </c>
      <c r="C8" s="311">
        <v>149</v>
      </c>
      <c r="D8" s="290">
        <f t="shared" si="0"/>
        <v>2.9592850049652433</v>
      </c>
      <c r="E8" s="278">
        <v>581</v>
      </c>
      <c r="F8" s="290">
        <f t="shared" si="5"/>
        <v>11.53922542204568</v>
      </c>
      <c r="G8" s="278">
        <v>0</v>
      </c>
      <c r="H8" s="290">
        <f t="shared" si="1"/>
        <v>0</v>
      </c>
      <c r="I8" s="278">
        <v>4305</v>
      </c>
      <c r="J8" s="290">
        <f t="shared" si="2"/>
        <v>85.501489572989072</v>
      </c>
      <c r="K8" s="285">
        <f t="shared" si="3"/>
        <v>5035</v>
      </c>
      <c r="L8" s="287">
        <f>D8+F8+H8+J8</f>
        <v>100</v>
      </c>
      <c r="M8" s="310">
        <v>5316</v>
      </c>
    </row>
    <row r="9" spans="1:14" s="25" customFormat="1" ht="13.9" customHeight="1" x14ac:dyDescent="0.15">
      <c r="A9" s="37"/>
      <c r="B9" s="250" t="s">
        <v>211</v>
      </c>
      <c r="C9" s="278">
        <v>664</v>
      </c>
      <c r="D9" s="290">
        <f t="shared" si="0"/>
        <v>13.710510014453851</v>
      </c>
      <c r="E9" s="278">
        <v>412</v>
      </c>
      <c r="F9" s="290">
        <f t="shared" si="5"/>
        <v>8.5071236836671478</v>
      </c>
      <c r="G9" s="278">
        <v>0</v>
      </c>
      <c r="H9" s="290">
        <f t="shared" si="1"/>
        <v>0</v>
      </c>
      <c r="I9" s="278">
        <v>3767</v>
      </c>
      <c r="J9" s="290">
        <f t="shared" si="2"/>
        <v>77.782366301878994</v>
      </c>
      <c r="K9" s="285">
        <f t="shared" si="3"/>
        <v>4843</v>
      </c>
      <c r="L9" s="287">
        <f t="shared" si="4"/>
        <v>100</v>
      </c>
      <c r="M9" s="310">
        <v>5041</v>
      </c>
    </row>
    <row r="10" spans="1:14" s="25" customFormat="1" ht="15.75" customHeight="1" x14ac:dyDescent="0.15">
      <c r="A10" s="37"/>
      <c r="B10" s="46" t="s">
        <v>216</v>
      </c>
      <c r="C10" s="311">
        <v>580</v>
      </c>
      <c r="D10" s="290">
        <f>100*C10/K10</f>
        <v>10.883843122537062</v>
      </c>
      <c r="E10" s="278">
        <v>346</v>
      </c>
      <c r="F10" s="290">
        <f>100*E10/K10</f>
        <v>6.4927753799962469</v>
      </c>
      <c r="G10" s="278">
        <v>0</v>
      </c>
      <c r="H10" s="290">
        <f>100*G10/K10</f>
        <v>0</v>
      </c>
      <c r="I10" s="278">
        <v>4403</v>
      </c>
      <c r="J10" s="290">
        <f>100*I10/K10</f>
        <v>82.623381497466696</v>
      </c>
      <c r="K10" s="285">
        <f>C10+E10+I10</f>
        <v>5329</v>
      </c>
      <c r="L10" s="287">
        <f>D10+F10+H10+J10</f>
        <v>100</v>
      </c>
      <c r="M10" s="310">
        <v>4280</v>
      </c>
    </row>
    <row r="11" spans="1:14" s="164" customFormat="1" ht="15" customHeight="1" x14ac:dyDescent="0.15">
      <c r="A11" s="166"/>
      <c r="B11" s="165" t="s">
        <v>236</v>
      </c>
      <c r="C11" s="312">
        <v>84</v>
      </c>
      <c r="D11" s="313">
        <f>100*C11/K11</f>
        <v>1.7507294706127554</v>
      </c>
      <c r="E11" s="312">
        <v>208</v>
      </c>
      <c r="F11" s="313">
        <f t="shared" si="5"/>
        <v>4.3351396415172987</v>
      </c>
      <c r="G11" s="312">
        <v>0</v>
      </c>
      <c r="H11" s="313">
        <f t="shared" si="1"/>
        <v>0</v>
      </c>
      <c r="I11" s="312">
        <v>4506</v>
      </c>
      <c r="J11" s="313">
        <f>100*I11/K11</f>
        <v>93.914130887869945</v>
      </c>
      <c r="K11" s="314">
        <f>C11+E11+I11</f>
        <v>4798</v>
      </c>
      <c r="L11" s="315">
        <f t="shared" si="4"/>
        <v>100</v>
      </c>
      <c r="M11" s="316">
        <v>4280</v>
      </c>
    </row>
    <row r="12" spans="1:14" s="25" customFormat="1" ht="15" customHeight="1" x14ac:dyDescent="0.15">
      <c r="A12" s="37" t="s">
        <v>170</v>
      </c>
      <c r="B12" s="250" t="s">
        <v>187</v>
      </c>
      <c r="C12" s="278">
        <v>220</v>
      </c>
      <c r="D12" s="290">
        <f t="shared" si="0"/>
        <v>7.8014184397163122</v>
      </c>
      <c r="E12" s="278">
        <v>162</v>
      </c>
      <c r="F12" s="290">
        <f t="shared" si="5"/>
        <v>5.7446808510638299</v>
      </c>
      <c r="G12" s="278">
        <v>0</v>
      </c>
      <c r="H12" s="290">
        <f t="shared" si="1"/>
        <v>0</v>
      </c>
      <c r="I12" s="278">
        <v>2438</v>
      </c>
      <c r="J12" s="290">
        <f t="shared" si="2"/>
        <v>86.453900709219852</v>
      </c>
      <c r="K12" s="285">
        <f t="shared" si="3"/>
        <v>2820</v>
      </c>
      <c r="L12" s="287">
        <f t="shared" si="4"/>
        <v>100</v>
      </c>
      <c r="M12" s="310">
        <v>4100</v>
      </c>
      <c r="N12" s="317"/>
    </row>
    <row r="13" spans="1:14" s="25" customFormat="1" x14ac:dyDescent="0.15">
      <c r="A13" s="37"/>
      <c r="B13" s="46" t="s">
        <v>189</v>
      </c>
      <c r="C13" s="311">
        <v>276</v>
      </c>
      <c r="D13" s="290">
        <f t="shared" si="0"/>
        <v>7.6433121019108281</v>
      </c>
      <c r="E13" s="278">
        <v>180</v>
      </c>
      <c r="F13" s="290">
        <f t="shared" si="5"/>
        <v>4.984768762115757</v>
      </c>
      <c r="G13" s="278">
        <v>0</v>
      </c>
      <c r="H13" s="290">
        <f t="shared" si="1"/>
        <v>0</v>
      </c>
      <c r="I13" s="278">
        <v>3155</v>
      </c>
      <c r="J13" s="290">
        <f t="shared" si="2"/>
        <v>87.371919135973414</v>
      </c>
      <c r="K13" s="285">
        <f t="shared" si="3"/>
        <v>3611</v>
      </c>
      <c r="L13" s="287">
        <f t="shared" si="4"/>
        <v>100</v>
      </c>
      <c r="M13" s="310">
        <v>4253</v>
      </c>
    </row>
    <row r="14" spans="1:14" s="25" customFormat="1" ht="15" customHeight="1" x14ac:dyDescent="0.15">
      <c r="A14" s="37"/>
      <c r="B14" s="46" t="s">
        <v>200</v>
      </c>
      <c r="C14" s="311">
        <v>187</v>
      </c>
      <c r="D14" s="290">
        <f t="shared" si="0"/>
        <v>5.1757542208690834</v>
      </c>
      <c r="E14" s="278">
        <v>278</v>
      </c>
      <c r="F14" s="290">
        <f t="shared" si="5"/>
        <v>7.6944367561583169</v>
      </c>
      <c r="G14" s="278">
        <v>0</v>
      </c>
      <c r="H14" s="290">
        <f t="shared" si="1"/>
        <v>0</v>
      </c>
      <c r="I14" s="278">
        <v>3148</v>
      </c>
      <c r="J14" s="290">
        <f t="shared" si="2"/>
        <v>87.129809022972594</v>
      </c>
      <c r="K14" s="285">
        <f t="shared" si="3"/>
        <v>3613</v>
      </c>
      <c r="L14" s="287">
        <f t="shared" si="4"/>
        <v>100</v>
      </c>
      <c r="M14" s="310">
        <v>3701</v>
      </c>
    </row>
    <row r="15" spans="1:14" s="25" customFormat="1" ht="15" customHeight="1" x14ac:dyDescent="0.15">
      <c r="A15" s="37"/>
      <c r="B15" s="250" t="s">
        <v>211</v>
      </c>
      <c r="C15" s="278">
        <v>459</v>
      </c>
      <c r="D15" s="290">
        <f t="shared" si="0"/>
        <v>14.097051597051598</v>
      </c>
      <c r="E15" s="278">
        <v>265</v>
      </c>
      <c r="F15" s="290">
        <f t="shared" si="5"/>
        <v>8.1388206388206381</v>
      </c>
      <c r="G15" s="278">
        <v>0</v>
      </c>
      <c r="H15" s="290">
        <f t="shared" si="1"/>
        <v>0</v>
      </c>
      <c r="I15" s="278">
        <v>2532</v>
      </c>
      <c r="J15" s="290">
        <f t="shared" si="2"/>
        <v>77.764127764127764</v>
      </c>
      <c r="K15" s="285">
        <f t="shared" si="3"/>
        <v>3256</v>
      </c>
      <c r="L15" s="287">
        <f t="shared" si="4"/>
        <v>100</v>
      </c>
      <c r="M15" s="310">
        <v>3411</v>
      </c>
    </row>
    <row r="16" spans="1:14" s="25" customFormat="1" ht="15" customHeight="1" x14ac:dyDescent="0.15">
      <c r="A16" s="37"/>
      <c r="B16" s="250" t="s">
        <v>216</v>
      </c>
      <c r="C16" s="278">
        <v>706</v>
      </c>
      <c r="D16" s="290">
        <f>100*C16/K16</f>
        <v>15.404756709578878</v>
      </c>
      <c r="E16" s="278">
        <v>372</v>
      </c>
      <c r="F16" s="290">
        <f>100*E16/K16</f>
        <v>8.1169539602880203</v>
      </c>
      <c r="G16" s="278">
        <v>0</v>
      </c>
      <c r="H16" s="290">
        <f>100*G16/K16</f>
        <v>0</v>
      </c>
      <c r="I16" s="278">
        <v>3505</v>
      </c>
      <c r="J16" s="290">
        <f>100*I16/K16</f>
        <v>76.478289330133094</v>
      </c>
      <c r="K16" s="285">
        <f>C16+E16+I16</f>
        <v>4583</v>
      </c>
      <c r="L16" s="287">
        <f>D16+F16+H16+J16</f>
        <v>100</v>
      </c>
      <c r="M16" s="310">
        <v>4046</v>
      </c>
    </row>
    <row r="17" spans="1:13" s="164" customFormat="1" ht="15" customHeight="1" x14ac:dyDescent="0.15">
      <c r="A17" s="318"/>
      <c r="B17" s="165" t="s">
        <v>236</v>
      </c>
      <c r="C17" s="312">
        <v>238</v>
      </c>
      <c r="D17" s="313">
        <f t="shared" si="0"/>
        <v>6.8214388076812842</v>
      </c>
      <c r="E17" s="312">
        <v>69</v>
      </c>
      <c r="F17" s="313">
        <f t="shared" si="5"/>
        <v>1.9776440240756663</v>
      </c>
      <c r="G17" s="312">
        <v>0</v>
      </c>
      <c r="H17" s="313">
        <f t="shared" si="1"/>
        <v>0</v>
      </c>
      <c r="I17" s="312">
        <v>3182</v>
      </c>
      <c r="J17" s="313">
        <f t="shared" si="2"/>
        <v>91.200917168243052</v>
      </c>
      <c r="K17" s="314">
        <f t="shared" si="3"/>
        <v>3489</v>
      </c>
      <c r="L17" s="315">
        <f t="shared" si="4"/>
        <v>100</v>
      </c>
      <c r="M17" s="316">
        <v>4046</v>
      </c>
    </row>
    <row r="18" spans="1:13" s="25" customFormat="1" ht="17.649999999999999" customHeight="1" x14ac:dyDescent="0.15">
      <c r="A18" s="37" t="s">
        <v>171</v>
      </c>
      <c r="B18" s="250" t="s">
        <v>187</v>
      </c>
      <c r="C18" s="278">
        <v>244</v>
      </c>
      <c r="D18" s="290">
        <f t="shared" si="0"/>
        <v>12.577319587628866</v>
      </c>
      <c r="E18" s="278">
        <v>188</v>
      </c>
      <c r="F18" s="290">
        <f t="shared" si="5"/>
        <v>9.6907216494845354</v>
      </c>
      <c r="G18" s="278">
        <v>0</v>
      </c>
      <c r="H18" s="290">
        <f t="shared" si="1"/>
        <v>0</v>
      </c>
      <c r="I18" s="278">
        <v>1508</v>
      </c>
      <c r="J18" s="290">
        <f t="shared" si="2"/>
        <v>77.731958762886592</v>
      </c>
      <c r="K18" s="285">
        <f t="shared" si="3"/>
        <v>1940</v>
      </c>
      <c r="L18" s="287">
        <f t="shared" si="4"/>
        <v>100</v>
      </c>
      <c r="M18" s="310">
        <v>2191</v>
      </c>
    </row>
    <row r="19" spans="1:13" s="25" customFormat="1" ht="17.649999999999999" customHeight="1" x14ac:dyDescent="0.15">
      <c r="A19" s="37"/>
      <c r="B19" s="46" t="s">
        <v>189</v>
      </c>
      <c r="C19" s="311">
        <v>208</v>
      </c>
      <c r="D19" s="290">
        <f t="shared" si="0"/>
        <v>9.7882352941176478</v>
      </c>
      <c r="E19" s="278">
        <v>233</v>
      </c>
      <c r="F19" s="290">
        <f t="shared" si="5"/>
        <v>10.964705882352941</v>
      </c>
      <c r="G19" s="278">
        <v>0</v>
      </c>
      <c r="H19" s="290">
        <f t="shared" si="1"/>
        <v>0</v>
      </c>
      <c r="I19" s="278">
        <v>1684</v>
      </c>
      <c r="J19" s="290">
        <f t="shared" si="2"/>
        <v>79.247058823529414</v>
      </c>
      <c r="K19" s="285">
        <f t="shared" si="3"/>
        <v>2125</v>
      </c>
      <c r="L19" s="287">
        <f t="shared" si="4"/>
        <v>100</v>
      </c>
      <c r="M19" s="310">
        <v>2296</v>
      </c>
    </row>
    <row r="20" spans="1:13" s="25" customFormat="1" ht="17.649999999999999" customHeight="1" x14ac:dyDescent="0.15">
      <c r="B20" s="46" t="s">
        <v>200</v>
      </c>
      <c r="C20" s="311">
        <v>210</v>
      </c>
      <c r="D20" s="290">
        <f t="shared" si="0"/>
        <v>10.214007782101167</v>
      </c>
      <c r="E20" s="278">
        <v>182</v>
      </c>
      <c r="F20" s="290">
        <f t="shared" si="5"/>
        <v>8.8521400778210122</v>
      </c>
      <c r="G20" s="278">
        <v>0</v>
      </c>
      <c r="H20" s="290">
        <f t="shared" si="1"/>
        <v>0</v>
      </c>
      <c r="I20" s="278">
        <v>1664</v>
      </c>
      <c r="J20" s="290">
        <f t="shared" si="2"/>
        <v>80.933852140077818</v>
      </c>
      <c r="K20" s="285">
        <f t="shared" si="3"/>
        <v>2056</v>
      </c>
      <c r="L20" s="287">
        <f t="shared" si="4"/>
        <v>100</v>
      </c>
      <c r="M20" s="310">
        <v>2170</v>
      </c>
    </row>
    <row r="21" spans="1:13" s="25" customFormat="1" ht="17.649999999999999" customHeight="1" x14ac:dyDescent="0.15">
      <c r="A21" s="37"/>
      <c r="B21" s="250" t="s">
        <v>211</v>
      </c>
      <c r="C21" s="278">
        <v>315</v>
      </c>
      <c r="D21" s="290">
        <f t="shared" si="0"/>
        <v>15.456329735034348</v>
      </c>
      <c r="E21" s="278">
        <v>113</v>
      </c>
      <c r="F21" s="290">
        <f t="shared" si="5"/>
        <v>5.5446516192345436</v>
      </c>
      <c r="G21" s="278">
        <v>0</v>
      </c>
      <c r="H21" s="290">
        <f t="shared" si="1"/>
        <v>0</v>
      </c>
      <c r="I21" s="278">
        <v>1610</v>
      </c>
      <c r="J21" s="290">
        <f t="shared" si="2"/>
        <v>78.999018645731113</v>
      </c>
      <c r="K21" s="285">
        <f t="shared" si="3"/>
        <v>2038</v>
      </c>
      <c r="L21" s="287">
        <f t="shared" si="4"/>
        <v>100</v>
      </c>
      <c r="M21" s="310">
        <v>2317</v>
      </c>
    </row>
    <row r="22" spans="1:13" s="25" customFormat="1" ht="17.649999999999999" customHeight="1" x14ac:dyDescent="0.15">
      <c r="A22" s="37"/>
      <c r="B22" s="250" t="s">
        <v>216</v>
      </c>
      <c r="C22" s="278">
        <v>468</v>
      </c>
      <c r="D22" s="290">
        <f>100*C22/K22</f>
        <v>17.66704416761042</v>
      </c>
      <c r="E22" s="278">
        <v>194</v>
      </c>
      <c r="F22" s="290">
        <f>100*E22/K22</f>
        <v>7.323518308795772</v>
      </c>
      <c r="G22" s="278">
        <v>0</v>
      </c>
      <c r="H22" s="290">
        <f>100*G22/K22</f>
        <v>0</v>
      </c>
      <c r="I22" s="278">
        <v>1987</v>
      </c>
      <c r="J22" s="290">
        <f>100*I22/K22</f>
        <v>75.009437523593803</v>
      </c>
      <c r="K22" s="285">
        <f>C22+E22+I22</f>
        <v>2649</v>
      </c>
      <c r="L22" s="287">
        <f>D22+F22+H22+J22</f>
        <v>100</v>
      </c>
      <c r="M22" s="310">
        <v>2282</v>
      </c>
    </row>
    <row r="23" spans="1:13" s="164" customFormat="1" ht="15.6" customHeight="1" x14ac:dyDescent="0.15">
      <c r="A23" s="318"/>
      <c r="B23" s="165" t="s">
        <v>236</v>
      </c>
      <c r="C23" s="319">
        <v>227</v>
      </c>
      <c r="D23" s="313">
        <f t="shared" si="0"/>
        <v>10.053144375553588</v>
      </c>
      <c r="E23" s="312">
        <v>77</v>
      </c>
      <c r="F23" s="313">
        <f t="shared" si="5"/>
        <v>3.4100974313551817</v>
      </c>
      <c r="G23" s="312">
        <v>0</v>
      </c>
      <c r="H23" s="313">
        <f t="shared" si="1"/>
        <v>0</v>
      </c>
      <c r="I23" s="312">
        <v>1954</v>
      </c>
      <c r="J23" s="313">
        <f t="shared" si="2"/>
        <v>86.536758193091231</v>
      </c>
      <c r="K23" s="314">
        <f t="shared" si="3"/>
        <v>2258</v>
      </c>
      <c r="L23" s="315">
        <f t="shared" si="4"/>
        <v>100</v>
      </c>
      <c r="M23" s="316">
        <v>2282</v>
      </c>
    </row>
    <row r="24" spans="1:13" s="25" customFormat="1" x14ac:dyDescent="0.15">
      <c r="A24" s="37" t="s">
        <v>53</v>
      </c>
      <c r="B24" s="320" t="s">
        <v>26</v>
      </c>
      <c r="C24" s="321">
        <v>634</v>
      </c>
      <c r="D24" s="290">
        <f t="shared" si="0"/>
        <v>57.952468007312618</v>
      </c>
      <c r="E24" s="321">
        <v>281</v>
      </c>
      <c r="F24" s="290">
        <f t="shared" si="5"/>
        <v>25.685557586837295</v>
      </c>
      <c r="G24" s="321">
        <v>42</v>
      </c>
      <c r="H24" s="290">
        <f t="shared" si="1"/>
        <v>3.8391224862888484</v>
      </c>
      <c r="I24" s="321">
        <v>137</v>
      </c>
      <c r="J24" s="290">
        <f t="shared" si="2"/>
        <v>12.522851919561242</v>
      </c>
      <c r="K24" s="285">
        <f>SUM(C24,E24,G24,I24)</f>
        <v>1094</v>
      </c>
      <c r="L24" s="287">
        <f t="shared" si="4"/>
        <v>100</v>
      </c>
      <c r="M24" s="322">
        <v>731</v>
      </c>
    </row>
    <row r="25" spans="1:13" s="25" customFormat="1" ht="15.75" customHeight="1" x14ac:dyDescent="0.15">
      <c r="A25" s="37" t="s">
        <v>53</v>
      </c>
      <c r="B25" s="46" t="s">
        <v>187</v>
      </c>
      <c r="C25" s="311">
        <v>295</v>
      </c>
      <c r="D25" s="290">
        <f t="shared" si="0"/>
        <v>10.296684118673648</v>
      </c>
      <c r="E25" s="278">
        <v>170</v>
      </c>
      <c r="F25" s="290">
        <f t="shared" si="5"/>
        <v>5.9336823734729496</v>
      </c>
      <c r="G25" s="278">
        <v>0</v>
      </c>
      <c r="H25" s="290">
        <f t="shared" si="1"/>
        <v>0</v>
      </c>
      <c r="I25" s="278">
        <v>2400</v>
      </c>
      <c r="J25" s="290">
        <f t="shared" si="2"/>
        <v>83.769633507853399</v>
      </c>
      <c r="K25" s="285">
        <f t="shared" ref="K25:K36" si="6">C25+E25+I25</f>
        <v>2865</v>
      </c>
      <c r="L25" s="287">
        <f t="shared" si="4"/>
        <v>100</v>
      </c>
      <c r="M25" s="310">
        <v>2538</v>
      </c>
    </row>
    <row r="26" spans="1:13" s="25" customFormat="1" ht="15.75" customHeight="1" x14ac:dyDescent="0.15">
      <c r="A26" s="37"/>
      <c r="B26" s="46" t="s">
        <v>189</v>
      </c>
      <c r="C26" s="311">
        <v>218</v>
      </c>
      <c r="D26" s="290">
        <f t="shared" si="0"/>
        <v>7.1265119320039227</v>
      </c>
      <c r="E26" s="278">
        <v>139</v>
      </c>
      <c r="F26" s="290">
        <f t="shared" si="5"/>
        <v>4.5439686171951621</v>
      </c>
      <c r="G26" s="278">
        <v>0</v>
      </c>
      <c r="H26" s="290">
        <f t="shared" si="1"/>
        <v>0</v>
      </c>
      <c r="I26" s="278">
        <v>2702</v>
      </c>
      <c r="J26" s="290">
        <f t="shared" si="2"/>
        <v>88.329519450800916</v>
      </c>
      <c r="K26" s="285">
        <f t="shared" si="6"/>
        <v>3059</v>
      </c>
      <c r="L26" s="287">
        <f t="shared" si="4"/>
        <v>100</v>
      </c>
      <c r="M26" s="310">
        <v>3156</v>
      </c>
    </row>
    <row r="27" spans="1:13" s="25" customFormat="1" ht="15.75" customHeight="1" x14ac:dyDescent="0.15">
      <c r="A27" s="37"/>
      <c r="B27" s="46" t="s">
        <v>200</v>
      </c>
      <c r="C27" s="311">
        <v>123</v>
      </c>
      <c r="D27" s="290">
        <f t="shared" si="0"/>
        <v>4.0407358738501973</v>
      </c>
      <c r="E27" s="278">
        <v>126</v>
      </c>
      <c r="F27" s="290">
        <f t="shared" si="5"/>
        <v>4.1392904073587387</v>
      </c>
      <c r="G27" s="278">
        <v>0</v>
      </c>
      <c r="H27" s="290">
        <f t="shared" si="1"/>
        <v>0</v>
      </c>
      <c r="I27" s="278">
        <v>2795</v>
      </c>
      <c r="J27" s="290">
        <f t="shared" si="2"/>
        <v>91.819973718791061</v>
      </c>
      <c r="K27" s="285">
        <f t="shared" si="6"/>
        <v>3044</v>
      </c>
      <c r="L27" s="287">
        <f t="shared" si="4"/>
        <v>100</v>
      </c>
      <c r="M27" s="310">
        <v>3042</v>
      </c>
    </row>
    <row r="28" spans="1:13" s="25" customFormat="1" ht="15.75" customHeight="1" x14ac:dyDescent="0.15">
      <c r="A28" s="37"/>
      <c r="B28" s="250" t="s">
        <v>211</v>
      </c>
      <c r="C28" s="278">
        <v>261</v>
      </c>
      <c r="D28" s="290">
        <f t="shared" si="0"/>
        <v>8.7407903549899526</v>
      </c>
      <c r="E28" s="278">
        <v>99</v>
      </c>
      <c r="F28" s="290">
        <f t="shared" si="5"/>
        <v>3.3154722036168787</v>
      </c>
      <c r="G28" s="278">
        <v>0</v>
      </c>
      <c r="H28" s="290">
        <f t="shared" si="1"/>
        <v>0</v>
      </c>
      <c r="I28" s="278">
        <v>2626</v>
      </c>
      <c r="J28" s="290">
        <f t="shared" si="2"/>
        <v>87.943737441393168</v>
      </c>
      <c r="K28" s="285">
        <f t="shared" si="6"/>
        <v>2986</v>
      </c>
      <c r="L28" s="287">
        <f t="shared" si="4"/>
        <v>100</v>
      </c>
      <c r="M28" s="310">
        <v>3094</v>
      </c>
    </row>
    <row r="29" spans="1:13" s="25" customFormat="1" ht="15.75" customHeight="1" x14ac:dyDescent="0.15">
      <c r="A29" s="37"/>
      <c r="B29" s="250" t="s">
        <v>216</v>
      </c>
      <c r="C29" s="278">
        <v>482</v>
      </c>
      <c r="D29" s="290">
        <f>100*C29/K29</f>
        <v>11.693352741387676</v>
      </c>
      <c r="E29" s="278">
        <v>156</v>
      </c>
      <c r="F29" s="290">
        <f>100*E29/K29</f>
        <v>3.7845705967976708</v>
      </c>
      <c r="G29" s="278">
        <v>0</v>
      </c>
      <c r="H29" s="290">
        <f>100*G29/K29</f>
        <v>0</v>
      </c>
      <c r="I29" s="278">
        <v>3484</v>
      </c>
      <c r="J29" s="290">
        <f>100*I29/K29</f>
        <v>84.522076661814651</v>
      </c>
      <c r="K29" s="285">
        <f>C29+E29+I29</f>
        <v>4122</v>
      </c>
      <c r="L29" s="287">
        <f>D29+F29+H29+J29</f>
        <v>100</v>
      </c>
      <c r="M29" s="310">
        <v>3321</v>
      </c>
    </row>
    <row r="30" spans="1:13" s="164" customFormat="1" ht="13.9" customHeight="1" x14ac:dyDescent="0.15">
      <c r="A30" s="318"/>
      <c r="B30" s="165" t="s">
        <v>236</v>
      </c>
      <c r="C30" s="312">
        <v>369</v>
      </c>
      <c r="D30" s="313">
        <f>100*C30/K30</f>
        <v>9.5662769294584287</v>
      </c>
      <c r="E30" s="312">
        <v>161.30000000000001</v>
      </c>
      <c r="F30" s="313">
        <f t="shared" si="5"/>
        <v>4.1816814870505281</v>
      </c>
      <c r="G30" s="312">
        <v>0</v>
      </c>
      <c r="H30" s="313">
        <f t="shared" si="1"/>
        <v>0</v>
      </c>
      <c r="I30" s="312">
        <v>3327</v>
      </c>
      <c r="J30" s="313">
        <f t="shared" si="2"/>
        <v>86.252041583491035</v>
      </c>
      <c r="K30" s="314">
        <f t="shared" si="6"/>
        <v>3857.3</v>
      </c>
      <c r="L30" s="315">
        <f t="shared" si="4"/>
        <v>100</v>
      </c>
      <c r="M30" s="316">
        <v>3321</v>
      </c>
    </row>
    <row r="31" spans="1:13" s="25" customFormat="1" ht="15" customHeight="1" x14ac:dyDescent="0.15">
      <c r="A31" s="37" t="s">
        <v>72</v>
      </c>
      <c r="B31" s="250" t="s">
        <v>187</v>
      </c>
      <c r="C31" s="278">
        <v>331</v>
      </c>
      <c r="D31" s="290">
        <f t="shared" si="0"/>
        <v>23.475177304964539</v>
      </c>
      <c r="E31" s="278">
        <v>0</v>
      </c>
      <c r="F31" s="290">
        <f t="shared" si="5"/>
        <v>0</v>
      </c>
      <c r="G31" s="278">
        <v>0</v>
      </c>
      <c r="H31" s="290">
        <f t="shared" si="1"/>
        <v>0</v>
      </c>
      <c r="I31" s="278">
        <v>1079</v>
      </c>
      <c r="J31" s="290">
        <f t="shared" si="2"/>
        <v>76.524822695035468</v>
      </c>
      <c r="K31" s="285">
        <f t="shared" si="6"/>
        <v>1410</v>
      </c>
      <c r="L31" s="287">
        <f t="shared" si="4"/>
        <v>100</v>
      </c>
      <c r="M31" s="310">
        <v>220</v>
      </c>
    </row>
    <row r="32" spans="1:13" s="25" customFormat="1" ht="15" customHeight="1" x14ac:dyDescent="0.15">
      <c r="A32" s="37"/>
      <c r="B32" s="46" t="s">
        <v>189</v>
      </c>
      <c r="C32" s="311">
        <v>244</v>
      </c>
      <c r="D32" s="290">
        <f t="shared" si="0"/>
        <v>18.263473053892216</v>
      </c>
      <c r="E32" s="278">
        <v>0</v>
      </c>
      <c r="F32" s="290">
        <f t="shared" si="5"/>
        <v>0</v>
      </c>
      <c r="G32" s="278">
        <v>0</v>
      </c>
      <c r="H32" s="290">
        <f t="shared" si="1"/>
        <v>0</v>
      </c>
      <c r="I32" s="278">
        <v>1092</v>
      </c>
      <c r="J32" s="290">
        <f t="shared" si="2"/>
        <v>81.736526946107787</v>
      </c>
      <c r="K32" s="285">
        <f t="shared" si="6"/>
        <v>1336</v>
      </c>
      <c r="L32" s="287">
        <f t="shared" si="4"/>
        <v>100</v>
      </c>
      <c r="M32" s="310">
        <v>565</v>
      </c>
    </row>
    <row r="33" spans="1:13" s="25" customFormat="1" ht="15" customHeight="1" x14ac:dyDescent="0.15">
      <c r="A33" s="37"/>
      <c r="B33" s="46" t="s">
        <v>200</v>
      </c>
      <c r="C33" s="311">
        <v>241</v>
      </c>
      <c r="D33" s="290">
        <f t="shared" si="0"/>
        <v>15.043695380774032</v>
      </c>
      <c r="E33" s="278">
        <v>0</v>
      </c>
      <c r="F33" s="290">
        <f t="shared" si="5"/>
        <v>0</v>
      </c>
      <c r="G33" s="278">
        <v>0</v>
      </c>
      <c r="H33" s="290">
        <f t="shared" si="1"/>
        <v>0</v>
      </c>
      <c r="I33" s="278">
        <v>1361</v>
      </c>
      <c r="J33" s="290">
        <f t="shared" si="2"/>
        <v>84.956304619225961</v>
      </c>
      <c r="K33" s="285">
        <f t="shared" si="6"/>
        <v>1602</v>
      </c>
      <c r="L33" s="287">
        <f t="shared" si="4"/>
        <v>100</v>
      </c>
      <c r="M33" s="310">
        <v>1430</v>
      </c>
    </row>
    <row r="34" spans="1:13" s="25" customFormat="1" ht="15" customHeight="1" x14ac:dyDescent="0.15">
      <c r="A34" s="37"/>
      <c r="B34" s="250" t="s">
        <v>211</v>
      </c>
      <c r="C34" s="278">
        <v>262</v>
      </c>
      <c r="D34" s="290">
        <f t="shared" si="0"/>
        <v>14.636871508379889</v>
      </c>
      <c r="E34" s="278">
        <v>7</v>
      </c>
      <c r="F34" s="290">
        <f t="shared" si="5"/>
        <v>0.39106145251396646</v>
      </c>
      <c r="G34" s="278">
        <v>0</v>
      </c>
      <c r="H34" s="290">
        <f t="shared" si="1"/>
        <v>0</v>
      </c>
      <c r="I34" s="278">
        <v>1521</v>
      </c>
      <c r="J34" s="290">
        <f t="shared" si="2"/>
        <v>84.97206703910615</v>
      </c>
      <c r="K34" s="285">
        <f t="shared" si="6"/>
        <v>1790</v>
      </c>
      <c r="L34" s="287">
        <f t="shared" si="4"/>
        <v>100</v>
      </c>
      <c r="M34" s="310">
        <v>1811</v>
      </c>
    </row>
    <row r="35" spans="1:13" s="25" customFormat="1" ht="15" customHeight="1" x14ac:dyDescent="0.15">
      <c r="A35" s="37"/>
      <c r="B35" s="250" t="s">
        <v>216</v>
      </c>
      <c r="C35" s="278">
        <v>325</v>
      </c>
      <c r="D35" s="290">
        <f>100*C35/K35</f>
        <v>14.136581122227055</v>
      </c>
      <c r="E35" s="278">
        <v>8</v>
      </c>
      <c r="F35" s="290">
        <f>100*E35/K35</f>
        <v>0.34797738147020446</v>
      </c>
      <c r="G35" s="278">
        <v>0</v>
      </c>
      <c r="H35" s="290">
        <f>100*G35/K35</f>
        <v>0</v>
      </c>
      <c r="I35" s="278">
        <v>1966</v>
      </c>
      <c r="J35" s="290">
        <f>100*I35/K35</f>
        <v>85.515441496302742</v>
      </c>
      <c r="K35" s="285">
        <f>C35+E35+I35</f>
        <v>2299</v>
      </c>
      <c r="L35" s="287">
        <f>D35+F35+H35+J35</f>
        <v>100</v>
      </c>
      <c r="M35" s="310">
        <v>2055</v>
      </c>
    </row>
    <row r="36" spans="1:13" s="164" customFormat="1" ht="16.5" customHeight="1" x14ac:dyDescent="0.15">
      <c r="A36" s="318"/>
      <c r="B36" s="165" t="s">
        <v>236</v>
      </c>
      <c r="C36" s="312">
        <v>104</v>
      </c>
      <c r="D36" s="313">
        <f t="shared" si="0"/>
        <v>5.0338818973862534</v>
      </c>
      <c r="E36" s="312">
        <v>0</v>
      </c>
      <c r="F36" s="313">
        <f t="shared" si="5"/>
        <v>0</v>
      </c>
      <c r="G36" s="312">
        <v>0</v>
      </c>
      <c r="H36" s="313">
        <f t="shared" si="1"/>
        <v>0</v>
      </c>
      <c r="I36" s="312">
        <v>1962</v>
      </c>
      <c r="J36" s="313">
        <f t="shared" si="2"/>
        <v>94.966118102613748</v>
      </c>
      <c r="K36" s="314">
        <f t="shared" si="6"/>
        <v>2066</v>
      </c>
      <c r="L36" s="315">
        <f t="shared" si="4"/>
        <v>100</v>
      </c>
      <c r="M36" s="316">
        <v>2055</v>
      </c>
    </row>
    <row r="37" spans="1:13" s="25" customFormat="1" ht="15" hidden="1" customHeight="1" x14ac:dyDescent="0.15">
      <c r="A37" s="323" t="s">
        <v>103</v>
      </c>
      <c r="B37" s="250" t="s">
        <v>187</v>
      </c>
      <c r="C37" s="853" t="s">
        <v>235</v>
      </c>
      <c r="D37" s="854"/>
      <c r="E37" s="854"/>
      <c r="F37" s="854"/>
      <c r="G37" s="854"/>
      <c r="H37" s="854"/>
      <c r="I37" s="854"/>
      <c r="J37" s="854"/>
      <c r="K37" s="854"/>
      <c r="L37" s="854"/>
      <c r="M37" s="854"/>
    </row>
    <row r="38" spans="1:13" s="25" customFormat="1" ht="15" hidden="1" customHeight="1" x14ac:dyDescent="0.15">
      <c r="A38" s="37"/>
      <c r="B38" s="250" t="s">
        <v>189</v>
      </c>
      <c r="C38" s="855"/>
      <c r="D38" s="856"/>
      <c r="E38" s="856"/>
      <c r="F38" s="856"/>
      <c r="G38" s="856"/>
      <c r="H38" s="856"/>
      <c r="I38" s="856"/>
      <c r="J38" s="856"/>
      <c r="K38" s="856"/>
      <c r="L38" s="856"/>
      <c r="M38" s="856"/>
    </row>
    <row r="39" spans="1:13" s="25" customFormat="1" ht="15" hidden="1" customHeight="1" x14ac:dyDescent="0.15">
      <c r="A39" s="37"/>
      <c r="B39" s="46" t="s">
        <v>200</v>
      </c>
      <c r="C39" s="855"/>
      <c r="D39" s="856"/>
      <c r="E39" s="856"/>
      <c r="F39" s="856"/>
      <c r="G39" s="856"/>
      <c r="H39" s="856"/>
      <c r="I39" s="856"/>
      <c r="J39" s="856"/>
      <c r="K39" s="856"/>
      <c r="L39" s="856"/>
      <c r="M39" s="856"/>
    </row>
    <row r="40" spans="1:13" s="25" customFormat="1" ht="15" hidden="1" customHeight="1" x14ac:dyDescent="0.15">
      <c r="A40" s="37"/>
      <c r="B40" s="250" t="s">
        <v>211</v>
      </c>
      <c r="C40" s="855"/>
      <c r="D40" s="856"/>
      <c r="E40" s="856"/>
      <c r="F40" s="856"/>
      <c r="G40" s="856"/>
      <c r="H40" s="856"/>
      <c r="I40" s="856"/>
      <c r="J40" s="856"/>
      <c r="K40" s="856"/>
      <c r="L40" s="856"/>
      <c r="M40" s="856"/>
    </row>
    <row r="41" spans="1:13" s="25" customFormat="1" ht="15" hidden="1" customHeight="1" x14ac:dyDescent="0.15">
      <c r="A41" s="37"/>
      <c r="B41" s="250" t="s">
        <v>216</v>
      </c>
      <c r="C41" s="855"/>
      <c r="D41" s="856"/>
      <c r="E41" s="856"/>
      <c r="F41" s="856"/>
      <c r="G41" s="856"/>
      <c r="H41" s="856"/>
      <c r="I41" s="856"/>
      <c r="J41" s="856"/>
      <c r="K41" s="856"/>
      <c r="L41" s="856"/>
      <c r="M41" s="856"/>
    </row>
    <row r="42" spans="1:13" s="164" customFormat="1" ht="15" hidden="1" customHeight="1" x14ac:dyDescent="0.15">
      <c r="A42" s="318"/>
      <c r="B42" s="165" t="s">
        <v>236</v>
      </c>
      <c r="C42" s="857"/>
      <c r="D42" s="858"/>
      <c r="E42" s="858"/>
      <c r="F42" s="858"/>
      <c r="G42" s="858"/>
      <c r="H42" s="858"/>
      <c r="I42" s="858"/>
      <c r="J42" s="858"/>
      <c r="K42" s="858"/>
      <c r="L42" s="858"/>
      <c r="M42" s="858"/>
    </row>
    <row r="43" spans="1:13" s="25" customFormat="1" ht="16.5" customHeight="1" x14ac:dyDescent="0.15">
      <c r="A43" s="37" t="s">
        <v>63</v>
      </c>
      <c r="B43" s="250" t="s">
        <v>187</v>
      </c>
      <c r="C43" s="324">
        <v>0</v>
      </c>
      <c r="D43" s="325">
        <f t="shared" ref="D43:D54" si="7">100*C43/K43</f>
        <v>0</v>
      </c>
      <c r="E43" s="324">
        <v>404</v>
      </c>
      <c r="F43" s="325">
        <f t="shared" ref="F43:F54" si="8">100*E43/K43</f>
        <v>9.9851705388037573</v>
      </c>
      <c r="G43" s="324">
        <v>0</v>
      </c>
      <c r="H43" s="325">
        <f t="shared" ref="H43:H54" si="9">100*G43/K43</f>
        <v>0</v>
      </c>
      <c r="I43" s="324">
        <v>3642</v>
      </c>
      <c r="J43" s="325">
        <f t="shared" ref="J43:J54" si="10">100*I43/K43</f>
        <v>90.014829461196243</v>
      </c>
      <c r="K43" s="326">
        <f t="shared" ref="K43:K49" si="11">C43+E43+I43</f>
        <v>4046</v>
      </c>
      <c r="L43" s="327">
        <f t="shared" ref="L43:L54" si="12">D43+F43+H43+J43</f>
        <v>100</v>
      </c>
      <c r="M43" s="310">
        <v>3769</v>
      </c>
    </row>
    <row r="44" spans="1:13" s="25" customFormat="1" ht="16.5" customHeight="1" x14ac:dyDescent="0.15">
      <c r="A44" s="37" t="s">
        <v>54</v>
      </c>
      <c r="B44" s="46" t="s">
        <v>189</v>
      </c>
      <c r="C44" s="39">
        <v>0</v>
      </c>
      <c r="D44" s="325">
        <f t="shared" si="7"/>
        <v>0</v>
      </c>
      <c r="E44" s="324">
        <v>430</v>
      </c>
      <c r="F44" s="325">
        <f t="shared" si="8"/>
        <v>9.515379508740871</v>
      </c>
      <c r="G44" s="324">
        <v>0</v>
      </c>
      <c r="H44" s="325">
        <f t="shared" si="9"/>
        <v>0</v>
      </c>
      <c r="I44" s="324">
        <v>4089</v>
      </c>
      <c r="J44" s="325">
        <f t="shared" si="10"/>
        <v>90.484620491259122</v>
      </c>
      <c r="K44" s="326">
        <f t="shared" si="11"/>
        <v>4519</v>
      </c>
      <c r="L44" s="327">
        <f t="shared" si="12"/>
        <v>100</v>
      </c>
      <c r="M44" s="310">
        <v>3780</v>
      </c>
    </row>
    <row r="45" spans="1:13" s="25" customFormat="1" ht="16.5" customHeight="1" x14ac:dyDescent="0.15">
      <c r="A45" s="37"/>
      <c r="B45" s="46" t="s">
        <v>200</v>
      </c>
      <c r="C45" s="39">
        <v>0</v>
      </c>
      <c r="D45" s="325">
        <f t="shared" si="7"/>
        <v>0</v>
      </c>
      <c r="E45" s="324">
        <v>387</v>
      </c>
      <c r="F45" s="325">
        <f t="shared" si="8"/>
        <v>8.6829706080323081</v>
      </c>
      <c r="G45" s="324">
        <v>0</v>
      </c>
      <c r="H45" s="325">
        <f t="shared" si="9"/>
        <v>0</v>
      </c>
      <c r="I45" s="324">
        <v>4070</v>
      </c>
      <c r="J45" s="325">
        <f t="shared" si="10"/>
        <v>91.317029391967694</v>
      </c>
      <c r="K45" s="326">
        <f t="shared" si="11"/>
        <v>4457</v>
      </c>
      <c r="L45" s="327">
        <f t="shared" si="12"/>
        <v>100</v>
      </c>
      <c r="M45" s="310">
        <v>3780</v>
      </c>
    </row>
    <row r="46" spans="1:13" s="25" customFormat="1" ht="16.5" customHeight="1" x14ac:dyDescent="0.15">
      <c r="A46" s="37"/>
      <c r="B46" s="250" t="s">
        <v>211</v>
      </c>
      <c r="C46" s="324">
        <v>0</v>
      </c>
      <c r="D46" s="325">
        <f t="shared" si="7"/>
        <v>0</v>
      </c>
      <c r="E46" s="324">
        <v>496</v>
      </c>
      <c r="F46" s="325">
        <f t="shared" si="8"/>
        <v>11.206507004066877</v>
      </c>
      <c r="G46" s="324">
        <v>0</v>
      </c>
      <c r="H46" s="325">
        <f t="shared" si="9"/>
        <v>0</v>
      </c>
      <c r="I46" s="324">
        <v>3930</v>
      </c>
      <c r="J46" s="325">
        <f t="shared" si="10"/>
        <v>88.793492995933121</v>
      </c>
      <c r="K46" s="326">
        <f t="shared" si="11"/>
        <v>4426</v>
      </c>
      <c r="L46" s="327">
        <f t="shared" si="12"/>
        <v>100</v>
      </c>
      <c r="M46" s="310">
        <v>4386</v>
      </c>
    </row>
    <row r="47" spans="1:13" s="25" customFormat="1" ht="16.5" customHeight="1" x14ac:dyDescent="0.15">
      <c r="A47" s="37"/>
      <c r="B47" s="250" t="s">
        <v>216</v>
      </c>
      <c r="C47" s="324">
        <v>0</v>
      </c>
      <c r="D47" s="325">
        <f>100*C47/K47</f>
        <v>0</v>
      </c>
      <c r="E47" s="324">
        <v>440</v>
      </c>
      <c r="F47" s="325">
        <f>100*E47/K47</f>
        <v>9.8987626546681664</v>
      </c>
      <c r="G47" s="324">
        <v>0</v>
      </c>
      <c r="H47" s="325">
        <f>100*G47/K47</f>
        <v>0</v>
      </c>
      <c r="I47" s="324">
        <v>4005</v>
      </c>
      <c r="J47" s="325">
        <f>100*I47/K47</f>
        <v>90.101237345331839</v>
      </c>
      <c r="K47" s="326">
        <f>C47+E47+I47</f>
        <v>4445</v>
      </c>
      <c r="L47" s="327">
        <f>D47+F47+H47+J47</f>
        <v>100</v>
      </c>
      <c r="M47" s="310">
        <v>5132</v>
      </c>
    </row>
    <row r="48" spans="1:13" s="164" customFormat="1" ht="16.5" customHeight="1" x14ac:dyDescent="0.15">
      <c r="A48" s="318"/>
      <c r="B48" s="165" t="s">
        <v>236</v>
      </c>
      <c r="C48" s="316">
        <v>0</v>
      </c>
      <c r="D48" s="328">
        <f t="shared" si="7"/>
        <v>0</v>
      </c>
      <c r="E48" s="316">
        <v>440</v>
      </c>
      <c r="F48" s="328">
        <f t="shared" si="8"/>
        <v>9.8987626546681664</v>
      </c>
      <c r="G48" s="316">
        <v>0</v>
      </c>
      <c r="H48" s="328">
        <f t="shared" si="9"/>
        <v>0</v>
      </c>
      <c r="I48" s="316">
        <v>4005</v>
      </c>
      <c r="J48" s="328">
        <f t="shared" si="10"/>
        <v>90.101237345331839</v>
      </c>
      <c r="K48" s="329">
        <f t="shared" si="11"/>
        <v>4445</v>
      </c>
      <c r="L48" s="330">
        <f t="shared" si="12"/>
        <v>100</v>
      </c>
      <c r="M48" s="316">
        <v>5132</v>
      </c>
    </row>
    <row r="49" spans="1:13" s="331" customFormat="1" ht="16.5" customHeight="1" x14ac:dyDescent="0.15">
      <c r="A49" s="37" t="s">
        <v>28</v>
      </c>
      <c r="B49" s="250" t="s">
        <v>187</v>
      </c>
      <c r="C49" s="324">
        <v>1042</v>
      </c>
      <c r="D49" s="325">
        <f t="shared" si="7"/>
        <v>14.830629091944207</v>
      </c>
      <c r="E49" s="324">
        <v>2643</v>
      </c>
      <c r="F49" s="325">
        <f t="shared" si="8"/>
        <v>37.617421007685742</v>
      </c>
      <c r="G49" s="324" t="s">
        <v>73</v>
      </c>
      <c r="H49" s="325">
        <f t="shared" si="9"/>
        <v>0</v>
      </c>
      <c r="I49" s="324">
        <v>3341</v>
      </c>
      <c r="J49" s="325">
        <f t="shared" si="10"/>
        <v>47.551949900370055</v>
      </c>
      <c r="K49" s="326">
        <f t="shared" si="11"/>
        <v>7026</v>
      </c>
      <c r="L49" s="327">
        <f t="shared" si="12"/>
        <v>100</v>
      </c>
      <c r="M49" s="310">
        <v>9899</v>
      </c>
    </row>
    <row r="50" spans="1:13" s="331" customFormat="1" ht="16.5" customHeight="1" x14ac:dyDescent="0.15">
      <c r="A50" s="37" t="s">
        <v>55</v>
      </c>
      <c r="B50" s="46" t="s">
        <v>189</v>
      </c>
      <c r="C50" s="332">
        <v>0</v>
      </c>
      <c r="D50" s="325">
        <f t="shared" si="7"/>
        <v>0</v>
      </c>
      <c r="E50" s="325">
        <v>0</v>
      </c>
      <c r="F50" s="325">
        <f t="shared" si="8"/>
        <v>0</v>
      </c>
      <c r="G50" s="324">
        <v>3196</v>
      </c>
      <c r="H50" s="325">
        <f t="shared" si="9"/>
        <v>41.238709677419358</v>
      </c>
      <c r="I50" s="324">
        <v>4554</v>
      </c>
      <c r="J50" s="325">
        <f t="shared" si="10"/>
        <v>58.761290322580642</v>
      </c>
      <c r="K50" s="326">
        <v>7750</v>
      </c>
      <c r="L50" s="327">
        <f t="shared" si="12"/>
        <v>100</v>
      </c>
      <c r="M50" s="310">
        <v>10163</v>
      </c>
    </row>
    <row r="51" spans="1:13" s="331" customFormat="1" ht="16.5" customHeight="1" x14ac:dyDescent="0.15">
      <c r="A51" s="333"/>
      <c r="B51" s="46" t="s">
        <v>200</v>
      </c>
      <c r="C51" s="332">
        <v>0</v>
      </c>
      <c r="D51" s="325">
        <f t="shared" si="7"/>
        <v>0</v>
      </c>
      <c r="E51" s="325">
        <v>0</v>
      </c>
      <c r="F51" s="325">
        <f t="shared" si="8"/>
        <v>0</v>
      </c>
      <c r="G51" s="324">
        <v>3367</v>
      </c>
      <c r="H51" s="325">
        <f t="shared" si="9"/>
        <v>48.079394545194916</v>
      </c>
      <c r="I51" s="324">
        <v>3636</v>
      </c>
      <c r="J51" s="325">
        <f t="shared" si="10"/>
        <v>51.920605454805084</v>
      </c>
      <c r="K51" s="326">
        <v>7003</v>
      </c>
      <c r="L51" s="327">
        <f t="shared" si="12"/>
        <v>100</v>
      </c>
      <c r="M51" s="310">
        <v>10163</v>
      </c>
    </row>
    <row r="52" spans="1:13" s="331" customFormat="1" ht="16.5" customHeight="1" x14ac:dyDescent="0.15">
      <c r="A52" s="333"/>
      <c r="B52" s="250" t="s">
        <v>211</v>
      </c>
      <c r="C52" s="325">
        <v>0</v>
      </c>
      <c r="D52" s="325">
        <f t="shared" si="7"/>
        <v>0</v>
      </c>
      <c r="E52" s="325">
        <v>0</v>
      </c>
      <c r="F52" s="325">
        <f t="shared" si="8"/>
        <v>0</v>
      </c>
      <c r="G52" s="324">
        <v>3295</v>
      </c>
      <c r="H52" s="325">
        <f t="shared" si="9"/>
        <v>47.512617159336699</v>
      </c>
      <c r="I52" s="324">
        <v>5548</v>
      </c>
      <c r="J52" s="325">
        <f t="shared" si="10"/>
        <v>80</v>
      </c>
      <c r="K52" s="326">
        <v>6935</v>
      </c>
      <c r="L52" s="327">
        <f t="shared" si="12"/>
        <v>127.5126171593367</v>
      </c>
      <c r="M52" s="310">
        <v>13051</v>
      </c>
    </row>
    <row r="53" spans="1:13" s="331" customFormat="1" ht="16.5" customHeight="1" x14ac:dyDescent="0.15">
      <c r="A53" s="333"/>
      <c r="B53" s="250" t="s">
        <v>216</v>
      </c>
      <c r="C53" s="325">
        <v>0</v>
      </c>
      <c r="D53" s="325">
        <f>100*C53/K53</f>
        <v>0</v>
      </c>
      <c r="E53" s="325">
        <v>0</v>
      </c>
      <c r="F53" s="325">
        <f>100*E53/K53</f>
        <v>0</v>
      </c>
      <c r="G53" s="324">
        <v>2795</v>
      </c>
      <c r="H53" s="325">
        <f>100*G53/K53</f>
        <v>41.24243765678029</v>
      </c>
      <c r="I53" s="324">
        <v>3982</v>
      </c>
      <c r="J53" s="325">
        <f>100*I53/K53</f>
        <v>58.75756234321971</v>
      </c>
      <c r="K53" s="326">
        <v>6777</v>
      </c>
      <c r="L53" s="327">
        <f>D53+F53+H53+J53</f>
        <v>100</v>
      </c>
      <c r="M53" s="310">
        <v>10949</v>
      </c>
    </row>
    <row r="54" spans="1:13" s="164" customFormat="1" ht="16.5" customHeight="1" thickBot="1" x14ac:dyDescent="0.2">
      <c r="A54" s="334"/>
      <c r="B54" s="335" t="s">
        <v>236</v>
      </c>
      <c r="C54" s="336">
        <v>0</v>
      </c>
      <c r="D54" s="336">
        <f t="shared" si="7"/>
        <v>0</v>
      </c>
      <c r="E54" s="336">
        <v>0</v>
      </c>
      <c r="F54" s="336">
        <f t="shared" si="8"/>
        <v>0</v>
      </c>
      <c r="G54" s="337">
        <v>2795</v>
      </c>
      <c r="H54" s="336">
        <f t="shared" si="9"/>
        <v>41.24243765678029</v>
      </c>
      <c r="I54" s="337">
        <v>3982</v>
      </c>
      <c r="J54" s="336">
        <f t="shared" si="10"/>
        <v>58.75756234321971</v>
      </c>
      <c r="K54" s="338">
        <v>6777</v>
      </c>
      <c r="L54" s="339">
        <f t="shared" si="12"/>
        <v>100</v>
      </c>
      <c r="M54" s="337">
        <v>10949</v>
      </c>
    </row>
    <row r="55" spans="1:13" s="340" customFormat="1" ht="13.5" thickTop="1" x14ac:dyDescent="0.2">
      <c r="C55" s="341"/>
      <c r="D55" s="342"/>
      <c r="E55" s="341"/>
      <c r="F55" s="342"/>
      <c r="G55" s="341"/>
      <c r="H55" s="342"/>
      <c r="I55" s="341"/>
      <c r="J55" s="342"/>
      <c r="K55" s="343"/>
      <c r="L55" s="299"/>
      <c r="M55" s="344"/>
    </row>
  </sheetData>
  <mergeCells count="9">
    <mergeCell ref="C37:M42"/>
    <mergeCell ref="A3:A4"/>
    <mergeCell ref="B3:B4"/>
    <mergeCell ref="M3:M4"/>
    <mergeCell ref="K3:L3"/>
    <mergeCell ref="C3:D3"/>
    <mergeCell ref="E3:F3"/>
    <mergeCell ref="G3:H3"/>
    <mergeCell ref="I3:J3"/>
  </mergeCells>
  <phoneticPr fontId="0" type="noConversion"/>
  <pageMargins left="0.47244094488188981" right="0.27559055118110237" top="0.51" bottom="0.69" header="0.35" footer="0.48"/>
  <pageSetup paperSize="9" scale="95" firstPageNumber="4" orientation="portrait" useFirstPageNumber="1" r:id="rId1"/>
  <headerFooter alignWithMargins="0">
    <oddFooter>&amp;C&amp;"Arial Narrow,Regular"8.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I36"/>
  <sheetViews>
    <sheetView topLeftCell="A7" zoomScaleNormal="100" zoomScaleSheetLayoutView="100" workbookViewId="0">
      <selection activeCell="G16" sqref="G16"/>
    </sheetView>
  </sheetViews>
  <sheetFormatPr defaultColWidth="8.125" defaultRowHeight="15.75" x14ac:dyDescent="0.25"/>
  <cols>
    <col min="1" max="2" width="20.625" style="633" customWidth="1"/>
    <col min="3" max="4" width="20.625" style="647" customWidth="1"/>
    <col min="5" max="5" width="20.625" style="659" customWidth="1"/>
    <col min="6" max="6" width="8.125" style="633"/>
    <col min="7" max="7" width="14.375" style="633" customWidth="1"/>
    <col min="8" max="16384" width="8.125" style="633"/>
  </cols>
  <sheetData>
    <row r="1" spans="1:9" ht="37.9" customHeight="1" x14ac:dyDescent="0.25">
      <c r="A1" s="870" t="s">
        <v>406</v>
      </c>
      <c r="B1" s="871"/>
      <c r="C1" s="871"/>
      <c r="D1" s="871"/>
      <c r="E1" s="871"/>
    </row>
    <row r="2" spans="1:9" x14ac:dyDescent="0.25">
      <c r="A2" s="872" t="s">
        <v>368</v>
      </c>
      <c r="B2" s="872"/>
      <c r="C2" s="872"/>
      <c r="D2" s="872"/>
      <c r="E2" s="872"/>
    </row>
    <row r="3" spans="1:9" ht="30.75" customHeight="1" x14ac:dyDescent="0.25">
      <c r="A3" s="823" t="s">
        <v>45</v>
      </c>
      <c r="B3" s="824" t="s">
        <v>132</v>
      </c>
      <c r="C3" s="825" t="s">
        <v>108</v>
      </c>
      <c r="D3" s="825" t="s">
        <v>369</v>
      </c>
      <c r="E3" s="826" t="s">
        <v>370</v>
      </c>
    </row>
    <row r="4" spans="1:9" ht="20.25" customHeight="1" x14ac:dyDescent="0.25">
      <c r="A4" s="648" t="s">
        <v>115</v>
      </c>
      <c r="B4" s="649" t="s">
        <v>116</v>
      </c>
      <c r="C4" s="650" t="s">
        <v>117</v>
      </c>
      <c r="D4" s="650" t="s">
        <v>118</v>
      </c>
      <c r="E4" s="653" t="s">
        <v>119</v>
      </c>
    </row>
    <row r="5" spans="1:9" ht="20.25" customHeight="1" x14ac:dyDescent="0.25">
      <c r="A5" s="873" t="s">
        <v>562</v>
      </c>
      <c r="B5" s="634" t="s">
        <v>141</v>
      </c>
      <c r="C5" s="635">
        <v>5.601</v>
      </c>
      <c r="D5" s="636">
        <v>1.652895</v>
      </c>
      <c r="E5" s="654">
        <f t="shared" ref="E5:E12" si="0">(D5/C5)*100</f>
        <v>29.510712372790572</v>
      </c>
    </row>
    <row r="6" spans="1:9" ht="20.25" customHeight="1" x14ac:dyDescent="0.25">
      <c r="A6" s="874"/>
      <c r="B6" s="638" t="s">
        <v>142</v>
      </c>
      <c r="C6" s="639">
        <v>2.3889999999999998</v>
      </c>
      <c r="D6" s="640">
        <v>0.77100000000000002</v>
      </c>
      <c r="E6" s="654">
        <f t="shared" si="0"/>
        <v>32.272917538719135</v>
      </c>
    </row>
    <row r="7" spans="1:9" ht="20.25" customHeight="1" x14ac:dyDescent="0.25">
      <c r="A7" s="874"/>
      <c r="B7" s="641" t="s">
        <v>144</v>
      </c>
      <c r="C7" s="788">
        <f>SUM(C5:C6)</f>
        <v>7.99</v>
      </c>
      <c r="D7" s="788">
        <f>SUM(D5:D6)</f>
        <v>2.4238949999999999</v>
      </c>
      <c r="E7" s="789">
        <f t="shared" si="0"/>
        <v>30.336608260325406</v>
      </c>
    </row>
    <row r="8" spans="1:9" ht="20.25" customHeight="1" x14ac:dyDescent="0.25">
      <c r="A8" s="874"/>
      <c r="B8" s="643" t="s">
        <v>145</v>
      </c>
      <c r="C8" s="639">
        <v>1.2136</v>
      </c>
      <c r="D8" s="640">
        <v>0.376</v>
      </c>
      <c r="E8" s="654">
        <f t="shared" si="0"/>
        <v>30.982201713909031</v>
      </c>
    </row>
    <row r="9" spans="1:9" ht="20.25" customHeight="1" x14ac:dyDescent="0.25">
      <c r="A9" s="874"/>
      <c r="B9" s="641" t="s">
        <v>42</v>
      </c>
      <c r="C9" s="788">
        <f>C8+C7</f>
        <v>9.2035999999999998</v>
      </c>
      <c r="D9" s="788">
        <f>D8+D7</f>
        <v>2.7998949999999998</v>
      </c>
      <c r="E9" s="789">
        <f t="shared" si="0"/>
        <v>30.421737146334042</v>
      </c>
      <c r="G9" s="790"/>
      <c r="H9" s="790"/>
      <c r="I9" s="790"/>
    </row>
    <row r="10" spans="1:9" ht="20.25" customHeight="1" x14ac:dyDescent="0.25">
      <c r="A10" s="874"/>
      <c r="B10" s="638" t="s">
        <v>146</v>
      </c>
      <c r="C10" s="639">
        <v>6.7079000000000004</v>
      </c>
      <c r="D10" s="640">
        <v>3.1029</v>
      </c>
      <c r="E10" s="654">
        <f t="shared" si="0"/>
        <v>46.257397993410756</v>
      </c>
      <c r="G10" s="790"/>
      <c r="H10" s="790"/>
      <c r="I10" s="790"/>
    </row>
    <row r="11" spans="1:9" ht="20.25" customHeight="1" x14ac:dyDescent="0.25">
      <c r="A11" s="874"/>
      <c r="B11" s="644" t="s">
        <v>62</v>
      </c>
      <c r="C11" s="635">
        <f>C10</f>
        <v>6.7079000000000004</v>
      </c>
      <c r="D11" s="635">
        <f>D10</f>
        <v>3.1029</v>
      </c>
      <c r="E11" s="654">
        <f t="shared" si="0"/>
        <v>46.257397993410756</v>
      </c>
      <c r="G11" s="790"/>
      <c r="H11" s="790"/>
      <c r="I11" s="790"/>
    </row>
    <row r="12" spans="1:9" ht="20.25" customHeight="1" x14ac:dyDescent="0.25">
      <c r="A12" s="875"/>
      <c r="B12" s="651" t="s">
        <v>43</v>
      </c>
      <c r="C12" s="652">
        <f>C11+C9</f>
        <v>15.9115</v>
      </c>
      <c r="D12" s="652">
        <f>D11+D9</f>
        <v>5.9027949999999993</v>
      </c>
      <c r="E12" s="658">
        <f t="shared" si="0"/>
        <v>37.097665210696661</v>
      </c>
      <c r="G12" s="790"/>
      <c r="H12" s="790"/>
      <c r="I12" s="790"/>
    </row>
    <row r="13" spans="1:9" x14ac:dyDescent="0.25">
      <c r="A13" s="873" t="s">
        <v>561</v>
      </c>
      <c r="B13" s="634" t="s">
        <v>141</v>
      </c>
      <c r="C13" s="635">
        <v>4.8579999999999997</v>
      </c>
      <c r="D13" s="636">
        <v>1.4630000000000001</v>
      </c>
      <c r="E13" s="654">
        <f t="shared" ref="E13:E14" si="1">(D13/C13)*100</f>
        <v>30.115273775216146</v>
      </c>
      <c r="G13" s="647"/>
      <c r="H13" s="790"/>
      <c r="I13" s="790"/>
    </row>
    <row r="14" spans="1:9" x14ac:dyDescent="0.25">
      <c r="A14" s="874"/>
      <c r="B14" s="638" t="s">
        <v>142</v>
      </c>
      <c r="C14" s="639">
        <v>2.6160000000000001</v>
      </c>
      <c r="D14" s="640">
        <v>0.79600000000000004</v>
      </c>
      <c r="E14" s="655">
        <f t="shared" si="1"/>
        <v>30.428134556574925</v>
      </c>
      <c r="G14" s="637"/>
    </row>
    <row r="15" spans="1:9" x14ac:dyDescent="0.25">
      <c r="A15" s="874"/>
      <c r="B15" s="641" t="s">
        <v>144</v>
      </c>
      <c r="C15" s="642">
        <f>SUM(C13:C14)</f>
        <v>7.4740000000000002</v>
      </c>
      <c r="D15" s="642">
        <f>SUM(D13:D14)</f>
        <v>2.2590000000000003</v>
      </c>
      <c r="E15" s="656">
        <f>(D15/C15)*100</f>
        <v>30.224779234680227</v>
      </c>
      <c r="G15" s="637"/>
    </row>
    <row r="16" spans="1:9" x14ac:dyDescent="0.25">
      <c r="A16" s="874"/>
      <c r="B16" s="643" t="s">
        <v>145</v>
      </c>
      <c r="C16" s="639">
        <v>1.198</v>
      </c>
      <c r="D16" s="640">
        <v>0.48399999999999999</v>
      </c>
      <c r="E16" s="655">
        <f t="shared" ref="E16:E20" si="2">(D16/C16)*100</f>
        <v>40.40066777963272</v>
      </c>
      <c r="G16" s="637"/>
    </row>
    <row r="17" spans="1:7" x14ac:dyDescent="0.25">
      <c r="A17" s="874"/>
      <c r="B17" s="641" t="s">
        <v>42</v>
      </c>
      <c r="C17" s="642">
        <f>SUM(C15:C16)</f>
        <v>8.6720000000000006</v>
      </c>
      <c r="D17" s="642">
        <f>SUM(D15:D16)</f>
        <v>2.7430000000000003</v>
      </c>
      <c r="E17" s="656">
        <f t="shared" si="2"/>
        <v>31.630535055350556</v>
      </c>
      <c r="G17" s="637"/>
    </row>
    <row r="18" spans="1:7" x14ac:dyDescent="0.25">
      <c r="A18" s="874"/>
      <c r="B18" s="638" t="s">
        <v>146</v>
      </c>
      <c r="C18" s="639">
        <v>7.9320000000000004</v>
      </c>
      <c r="D18" s="640">
        <f>0.453+2.201</f>
        <v>2.6539999999999999</v>
      </c>
      <c r="E18" s="655">
        <f t="shared" si="2"/>
        <v>33.459404942007062</v>
      </c>
      <c r="G18" s="637"/>
    </row>
    <row r="19" spans="1:7" x14ac:dyDescent="0.25">
      <c r="A19" s="874"/>
      <c r="B19" s="644" t="s">
        <v>62</v>
      </c>
      <c r="C19" s="645">
        <f>C18</f>
        <v>7.9320000000000004</v>
      </c>
      <c r="D19" s="645">
        <f>D18</f>
        <v>2.6539999999999999</v>
      </c>
      <c r="E19" s="657">
        <f t="shared" si="2"/>
        <v>33.459404942007062</v>
      </c>
      <c r="G19" s="637"/>
    </row>
    <row r="20" spans="1:7" x14ac:dyDescent="0.25">
      <c r="A20" s="875"/>
      <c r="B20" s="651" t="s">
        <v>43</v>
      </c>
      <c r="C20" s="652">
        <f>C19+C17</f>
        <v>16.603999999999999</v>
      </c>
      <c r="D20" s="652">
        <f>D19+D17</f>
        <v>5.3970000000000002</v>
      </c>
      <c r="E20" s="658">
        <f t="shared" si="2"/>
        <v>32.504215851602027</v>
      </c>
      <c r="G20" s="637"/>
    </row>
    <row r="21" spans="1:7" x14ac:dyDescent="0.25">
      <c r="A21" s="873" t="s">
        <v>371</v>
      </c>
      <c r="B21" s="634" t="s">
        <v>141</v>
      </c>
      <c r="C21" s="635">
        <v>4.42</v>
      </c>
      <c r="D21" s="636">
        <v>1.4339999999999999</v>
      </c>
      <c r="E21" s="654">
        <f t="shared" ref="E21:E35" si="3">(D21/C21)*100</f>
        <v>32.443438914027148</v>
      </c>
      <c r="G21" s="637"/>
    </row>
    <row r="22" spans="1:7" x14ac:dyDescent="0.25">
      <c r="A22" s="874"/>
      <c r="B22" s="638" t="s">
        <v>142</v>
      </c>
      <c r="C22" s="639">
        <v>2.58</v>
      </c>
      <c r="D22" s="640">
        <v>0.72099999999999997</v>
      </c>
      <c r="E22" s="655">
        <f t="shared" si="3"/>
        <v>27.945736434108525</v>
      </c>
      <c r="G22" s="637"/>
    </row>
    <row r="23" spans="1:7" x14ac:dyDescent="0.25">
      <c r="A23" s="874"/>
      <c r="B23" s="641" t="s">
        <v>144</v>
      </c>
      <c r="C23" s="642">
        <f>SUM(C21:C22)</f>
        <v>7</v>
      </c>
      <c r="D23" s="642">
        <f>SUM(D21:D22)</f>
        <v>2.1549999999999998</v>
      </c>
      <c r="E23" s="656">
        <f>(D23/C23)*100</f>
        <v>30.785714285714285</v>
      </c>
      <c r="G23" s="637"/>
    </row>
    <row r="24" spans="1:7" x14ac:dyDescent="0.25">
      <c r="A24" s="874"/>
      <c r="B24" s="643" t="s">
        <v>145</v>
      </c>
      <c r="C24" s="639">
        <v>0.98599999999999999</v>
      </c>
      <c r="D24" s="640">
        <v>0.62</v>
      </c>
      <c r="E24" s="655">
        <f t="shared" si="3"/>
        <v>62.880324543610541</v>
      </c>
      <c r="G24" s="637"/>
    </row>
    <row r="25" spans="1:7" x14ac:dyDescent="0.25">
      <c r="A25" s="874"/>
      <c r="B25" s="641" t="s">
        <v>42</v>
      </c>
      <c r="C25" s="642">
        <f>SUM(C23:C24)</f>
        <v>7.9859999999999998</v>
      </c>
      <c r="D25" s="642">
        <f>SUM(D23:D24)</f>
        <v>2.7749999999999999</v>
      </c>
      <c r="E25" s="656">
        <f t="shared" si="3"/>
        <v>34.748309541697971</v>
      </c>
      <c r="G25" s="637"/>
    </row>
    <row r="26" spans="1:7" x14ac:dyDescent="0.25">
      <c r="A26" s="874"/>
      <c r="B26" s="638" t="s">
        <v>146</v>
      </c>
      <c r="C26" s="639">
        <f>5.097+0.875</f>
        <v>5.9720000000000004</v>
      </c>
      <c r="D26" s="640">
        <f>1.99+0.545</f>
        <v>2.5350000000000001</v>
      </c>
      <c r="E26" s="655">
        <f t="shared" si="3"/>
        <v>42.448091091761555</v>
      </c>
      <c r="G26" s="637"/>
    </row>
    <row r="27" spans="1:7" x14ac:dyDescent="0.25">
      <c r="A27" s="874"/>
      <c r="B27" s="644" t="s">
        <v>62</v>
      </c>
      <c r="C27" s="645">
        <f>C26</f>
        <v>5.9720000000000004</v>
      </c>
      <c r="D27" s="645">
        <f>D26</f>
        <v>2.5350000000000001</v>
      </c>
      <c r="E27" s="657">
        <f t="shared" si="3"/>
        <v>42.448091091761555</v>
      </c>
      <c r="G27" s="637"/>
    </row>
    <row r="28" spans="1:7" x14ac:dyDescent="0.25">
      <c r="A28" s="875"/>
      <c r="B28" s="651" t="s">
        <v>43</v>
      </c>
      <c r="C28" s="652">
        <f>C27+C25</f>
        <v>13.958</v>
      </c>
      <c r="D28" s="652">
        <f>D27+D25</f>
        <v>5.3100000000000005</v>
      </c>
      <c r="E28" s="658">
        <f t="shared" si="3"/>
        <v>38.042699527152891</v>
      </c>
      <c r="G28" s="637"/>
    </row>
    <row r="29" spans="1:7" x14ac:dyDescent="0.25">
      <c r="A29" s="873" t="s">
        <v>296</v>
      </c>
      <c r="B29" s="634" t="s">
        <v>141</v>
      </c>
      <c r="C29" s="635">
        <v>3.57</v>
      </c>
      <c r="D29" s="636">
        <v>1.2090000000000001</v>
      </c>
      <c r="E29" s="654">
        <f t="shared" si="3"/>
        <v>33.865546218487395</v>
      </c>
      <c r="G29" s="637"/>
    </row>
    <row r="30" spans="1:7" x14ac:dyDescent="0.25">
      <c r="A30" s="874"/>
      <c r="B30" s="638" t="s">
        <v>142</v>
      </c>
      <c r="C30" s="639">
        <v>1.212</v>
      </c>
      <c r="D30" s="640">
        <v>0.40100000000000002</v>
      </c>
      <c r="E30" s="655">
        <f t="shared" si="3"/>
        <v>33.085808580858092</v>
      </c>
      <c r="G30" s="637"/>
    </row>
    <row r="31" spans="1:7" x14ac:dyDescent="0.25">
      <c r="A31" s="874"/>
      <c r="B31" s="641" t="s">
        <v>144</v>
      </c>
      <c r="C31" s="642">
        <f>SUM(C29:C30)</f>
        <v>4.782</v>
      </c>
      <c r="D31" s="646">
        <f>SUM(D29:D30)</f>
        <v>1.61</v>
      </c>
      <c r="E31" s="656">
        <f t="shared" si="3"/>
        <v>33.667921371810962</v>
      </c>
      <c r="G31" s="637"/>
    </row>
    <row r="32" spans="1:7" x14ac:dyDescent="0.25">
      <c r="A32" s="874"/>
      <c r="B32" s="643" t="s">
        <v>145</v>
      </c>
      <c r="C32" s="639">
        <v>0.98599999999999999</v>
      </c>
      <c r="D32" s="640">
        <v>0.47799999999999998</v>
      </c>
      <c r="E32" s="655">
        <f t="shared" si="3"/>
        <v>48.478701825557806</v>
      </c>
      <c r="G32" s="637"/>
    </row>
    <row r="33" spans="1:8" x14ac:dyDescent="0.25">
      <c r="A33" s="874"/>
      <c r="B33" s="641" t="s">
        <v>42</v>
      </c>
      <c r="C33" s="642">
        <f>SUM(C31:C32)</f>
        <v>5.7679999999999998</v>
      </c>
      <c r="D33" s="646">
        <f>SUM(D31:D32)</f>
        <v>2.0880000000000001</v>
      </c>
      <c r="E33" s="656">
        <f t="shared" si="3"/>
        <v>36.199722607489598</v>
      </c>
      <c r="G33" s="637"/>
      <c r="H33" s="637"/>
    </row>
    <row r="34" spans="1:8" x14ac:dyDescent="0.25">
      <c r="A34" s="874"/>
      <c r="B34" s="638" t="s">
        <v>146</v>
      </c>
      <c r="C34" s="639">
        <v>4.9669999999999996</v>
      </c>
      <c r="D34" s="640">
        <v>2.6132396999999998</v>
      </c>
      <c r="E34" s="655">
        <f t="shared" si="3"/>
        <v>52.612033420575798</v>
      </c>
    </row>
    <row r="35" spans="1:8" x14ac:dyDescent="0.25">
      <c r="A35" s="874"/>
      <c r="B35" s="644" t="s">
        <v>62</v>
      </c>
      <c r="C35" s="645">
        <f>C34</f>
        <v>4.9669999999999996</v>
      </c>
      <c r="D35" s="645">
        <f>D34</f>
        <v>2.6132396999999998</v>
      </c>
      <c r="E35" s="657">
        <f t="shared" si="3"/>
        <v>52.612033420575798</v>
      </c>
    </row>
    <row r="36" spans="1:8" x14ac:dyDescent="0.25">
      <c r="A36" s="875"/>
      <c r="B36" s="651" t="s">
        <v>43</v>
      </c>
      <c r="C36" s="652">
        <f>C35+C33</f>
        <v>10.734999999999999</v>
      </c>
      <c r="D36" s="652">
        <f>D35+D33</f>
        <v>4.7012397000000004</v>
      </c>
      <c r="E36" s="658">
        <f>(D36/C36)*100</f>
        <v>43.793569632044722</v>
      </c>
      <c r="G36" s="637"/>
    </row>
  </sheetData>
  <mergeCells count="6">
    <mergeCell ref="A1:E1"/>
    <mergeCell ref="A2:E2"/>
    <mergeCell ref="A21:A28"/>
    <mergeCell ref="A29:A36"/>
    <mergeCell ref="A13:A20"/>
    <mergeCell ref="A5:A12"/>
  </mergeCells>
  <phoneticPr fontId="41" type="noConversion"/>
  <printOptions horizontalCentered="1"/>
  <pageMargins left="0.23622047244094491" right="0.23622047244094491" top="0.59055118110236227" bottom="0.39370078740157483" header="0.23622047244094491" footer="0.23622047244094491"/>
  <pageSetup paperSize="9" scale="98" firstPageNumber="39" orientation="portrait" useFirstPageNumber="1" r:id="rId1"/>
  <colBreaks count="1" manualBreakCount="1">
    <brk id="5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2:AS97"/>
  <sheetViews>
    <sheetView tabSelected="1" workbookViewId="0">
      <pane ySplit="4" topLeftCell="A74" activePane="bottomLeft" state="frozen"/>
      <selection pane="bottomLeft" activeCell="M6" sqref="M6"/>
    </sheetView>
  </sheetViews>
  <sheetFormatPr defaultColWidth="8" defaultRowHeight="16.5" x14ac:dyDescent="0.3"/>
  <cols>
    <col min="1" max="1" width="8" style="819"/>
    <col min="2" max="2" width="26.375" style="821" customWidth="1"/>
    <col min="3" max="4" width="47.875" style="791" customWidth="1"/>
    <col min="5" max="5" width="13.75" style="791" bestFit="1" customWidth="1"/>
    <col min="6" max="6" width="11.375" style="791" customWidth="1"/>
    <col min="7" max="7" width="9.375" style="791" customWidth="1"/>
    <col min="8" max="8" width="9.5" style="822" customWidth="1"/>
    <col min="9" max="16384" width="8" style="791"/>
  </cols>
  <sheetData>
    <row r="2" spans="1:8" ht="29.25" customHeight="1" x14ac:dyDescent="0.3">
      <c r="A2" s="876" t="s">
        <v>587</v>
      </c>
      <c r="B2" s="876"/>
      <c r="C2" s="876"/>
      <c r="D2" s="876"/>
      <c r="E2" s="876"/>
      <c r="F2" s="876"/>
      <c r="G2" s="876"/>
      <c r="H2" s="876"/>
    </row>
    <row r="3" spans="1:8" ht="59.25" customHeight="1" x14ac:dyDescent="0.3">
      <c r="A3" s="660" t="s">
        <v>372</v>
      </c>
      <c r="B3" s="662" t="s">
        <v>132</v>
      </c>
      <c r="C3" s="661" t="s">
        <v>147</v>
      </c>
      <c r="D3" s="661" t="s">
        <v>360</v>
      </c>
      <c r="E3" s="661" t="s">
        <v>76</v>
      </c>
      <c r="F3" s="661" t="s">
        <v>563</v>
      </c>
      <c r="G3" s="787" t="s">
        <v>412</v>
      </c>
      <c r="H3" s="663" t="s">
        <v>199</v>
      </c>
    </row>
    <row r="4" spans="1:8" ht="32.25" customHeight="1" x14ac:dyDescent="0.3">
      <c r="A4" s="648" t="s">
        <v>115</v>
      </c>
      <c r="B4" s="664" t="s">
        <v>116</v>
      </c>
      <c r="C4" s="664" t="s">
        <v>117</v>
      </c>
      <c r="D4" s="664" t="s">
        <v>117</v>
      </c>
      <c r="E4" s="664" t="s">
        <v>118</v>
      </c>
      <c r="F4" s="664" t="s">
        <v>119</v>
      </c>
      <c r="G4" s="664" t="s">
        <v>120</v>
      </c>
      <c r="H4" s="664" t="s">
        <v>120</v>
      </c>
    </row>
    <row r="5" spans="1:8" ht="44.25" customHeight="1" x14ac:dyDescent="0.3">
      <c r="A5" s="792">
        <v>1</v>
      </c>
      <c r="B5" s="793" t="s">
        <v>564</v>
      </c>
      <c r="C5" s="794" t="s">
        <v>373</v>
      </c>
      <c r="D5" s="795" t="s">
        <v>415</v>
      </c>
      <c r="E5" s="795" t="s">
        <v>283</v>
      </c>
      <c r="F5" s="794" t="s">
        <v>565</v>
      </c>
      <c r="G5" s="794" t="s">
        <v>381</v>
      </c>
      <c r="H5" s="796">
        <v>7.5</v>
      </c>
    </row>
    <row r="6" spans="1:8" ht="36" customHeight="1" x14ac:dyDescent="0.3">
      <c r="A6" s="792">
        <v>2</v>
      </c>
      <c r="B6" s="793" t="s">
        <v>564</v>
      </c>
      <c r="C6" s="795" t="s">
        <v>374</v>
      </c>
      <c r="D6" s="795" t="s">
        <v>418</v>
      </c>
      <c r="E6" s="795" t="s">
        <v>283</v>
      </c>
      <c r="F6" s="794" t="s">
        <v>565</v>
      </c>
      <c r="G6" s="794" t="s">
        <v>381</v>
      </c>
      <c r="H6" s="797">
        <v>14</v>
      </c>
    </row>
    <row r="7" spans="1:8" ht="30" customHeight="1" x14ac:dyDescent="0.3">
      <c r="A7" s="792">
        <v>3</v>
      </c>
      <c r="B7" s="793" t="s">
        <v>564</v>
      </c>
      <c r="C7" s="795" t="s">
        <v>375</v>
      </c>
      <c r="D7" s="795" t="s">
        <v>419</v>
      </c>
      <c r="E7" s="795" t="s">
        <v>283</v>
      </c>
      <c r="F7" s="794" t="s">
        <v>565</v>
      </c>
      <c r="G7" s="794" t="s">
        <v>381</v>
      </c>
      <c r="H7" s="798">
        <v>6.25</v>
      </c>
    </row>
    <row r="8" spans="1:8" ht="30" customHeight="1" x14ac:dyDescent="0.3">
      <c r="A8" s="792">
        <v>4</v>
      </c>
      <c r="B8" s="793" t="s">
        <v>271</v>
      </c>
      <c r="C8" s="794" t="s">
        <v>420</v>
      </c>
      <c r="D8" s="794" t="s">
        <v>421</v>
      </c>
      <c r="E8" s="795" t="s">
        <v>283</v>
      </c>
      <c r="F8" s="794" t="s">
        <v>565</v>
      </c>
      <c r="G8" s="794" t="s">
        <v>381</v>
      </c>
      <c r="H8" s="796">
        <v>3.3</v>
      </c>
    </row>
    <row r="9" spans="1:8" ht="30" customHeight="1" x14ac:dyDescent="0.3">
      <c r="A9" s="792">
        <v>5</v>
      </c>
      <c r="B9" s="793" t="s">
        <v>271</v>
      </c>
      <c r="C9" s="794" t="s">
        <v>376</v>
      </c>
      <c r="D9" s="795" t="s">
        <v>423</v>
      </c>
      <c r="E9" s="795" t="s">
        <v>283</v>
      </c>
      <c r="F9" s="794" t="s">
        <v>565</v>
      </c>
      <c r="G9" s="794" t="s">
        <v>381</v>
      </c>
      <c r="H9" s="797">
        <v>11</v>
      </c>
    </row>
    <row r="10" spans="1:8" ht="30" customHeight="1" x14ac:dyDescent="0.3">
      <c r="A10" s="792">
        <v>6</v>
      </c>
      <c r="B10" s="793" t="s">
        <v>271</v>
      </c>
      <c r="C10" s="794" t="s">
        <v>377</v>
      </c>
      <c r="D10" s="795" t="s">
        <v>424</v>
      </c>
      <c r="E10" s="795" t="s">
        <v>283</v>
      </c>
      <c r="F10" s="794" t="s">
        <v>565</v>
      </c>
      <c r="G10" s="794" t="s">
        <v>381</v>
      </c>
      <c r="H10" s="797">
        <v>2.5</v>
      </c>
    </row>
    <row r="11" spans="1:8" ht="30" customHeight="1" x14ac:dyDescent="0.3">
      <c r="A11" s="792">
        <v>7</v>
      </c>
      <c r="B11" s="793" t="s">
        <v>425</v>
      </c>
      <c r="C11" s="799" t="s">
        <v>426</v>
      </c>
      <c r="D11" s="800" t="s">
        <v>427</v>
      </c>
      <c r="E11" s="795" t="s">
        <v>283</v>
      </c>
      <c r="F11" s="794" t="s">
        <v>565</v>
      </c>
      <c r="G11" s="794" t="s">
        <v>381</v>
      </c>
      <c r="H11" s="792">
        <v>4.8</v>
      </c>
    </row>
    <row r="12" spans="1:8" ht="30" customHeight="1" x14ac:dyDescent="0.3">
      <c r="A12" s="792">
        <v>8</v>
      </c>
      <c r="B12" s="793" t="s">
        <v>332</v>
      </c>
      <c r="C12" s="795" t="s">
        <v>385</v>
      </c>
      <c r="D12" s="794" t="s">
        <v>428</v>
      </c>
      <c r="E12" s="795" t="s">
        <v>283</v>
      </c>
      <c r="F12" s="794" t="s">
        <v>565</v>
      </c>
      <c r="G12" s="794" t="s">
        <v>381</v>
      </c>
      <c r="H12" s="798">
        <v>0.95</v>
      </c>
    </row>
    <row r="13" spans="1:8" ht="30" customHeight="1" x14ac:dyDescent="0.3">
      <c r="A13" s="792">
        <v>9</v>
      </c>
      <c r="B13" s="793" t="s">
        <v>332</v>
      </c>
      <c r="C13" s="795" t="s">
        <v>386</v>
      </c>
      <c r="D13" s="794" t="s">
        <v>428</v>
      </c>
      <c r="E13" s="795" t="s">
        <v>283</v>
      </c>
      <c r="F13" s="794" t="s">
        <v>565</v>
      </c>
      <c r="G13" s="794" t="s">
        <v>381</v>
      </c>
      <c r="H13" s="798">
        <v>0.96</v>
      </c>
    </row>
    <row r="14" spans="1:8" ht="30" customHeight="1" x14ac:dyDescent="0.3">
      <c r="A14" s="792">
        <v>10</v>
      </c>
      <c r="B14" s="793" t="s">
        <v>332</v>
      </c>
      <c r="C14" s="795" t="s">
        <v>429</v>
      </c>
      <c r="D14" s="799" t="s">
        <v>430</v>
      </c>
      <c r="E14" s="795" t="s">
        <v>283</v>
      </c>
      <c r="F14" s="794" t="s">
        <v>565</v>
      </c>
      <c r="G14" s="794" t="s">
        <v>381</v>
      </c>
      <c r="H14" s="798">
        <v>2.48</v>
      </c>
    </row>
    <row r="15" spans="1:8" ht="30" customHeight="1" x14ac:dyDescent="0.3">
      <c r="A15" s="792">
        <v>11</v>
      </c>
      <c r="B15" s="793" t="s">
        <v>332</v>
      </c>
      <c r="C15" s="795" t="s">
        <v>387</v>
      </c>
      <c r="D15" s="795" t="s">
        <v>431</v>
      </c>
      <c r="E15" s="795" t="s">
        <v>283</v>
      </c>
      <c r="F15" s="794" t="s">
        <v>565</v>
      </c>
      <c r="G15" s="794" t="s">
        <v>381</v>
      </c>
      <c r="H15" s="798">
        <v>0.95</v>
      </c>
    </row>
    <row r="16" spans="1:8" ht="30" customHeight="1" x14ac:dyDescent="0.3">
      <c r="A16" s="792">
        <v>12</v>
      </c>
      <c r="B16" s="793" t="s">
        <v>432</v>
      </c>
      <c r="C16" s="795" t="s">
        <v>378</v>
      </c>
      <c r="D16" s="794" t="s">
        <v>433</v>
      </c>
      <c r="E16" s="795" t="s">
        <v>283</v>
      </c>
      <c r="F16" s="794" t="s">
        <v>565</v>
      </c>
      <c r="G16" s="794" t="s">
        <v>381</v>
      </c>
      <c r="H16" s="798">
        <v>0.96</v>
      </c>
    </row>
    <row r="17" spans="1:16" ht="30" customHeight="1" x14ac:dyDescent="0.3">
      <c r="A17" s="792">
        <v>13</v>
      </c>
      <c r="B17" s="793" t="s">
        <v>432</v>
      </c>
      <c r="C17" s="795" t="s">
        <v>379</v>
      </c>
      <c r="D17" s="794" t="s">
        <v>434</v>
      </c>
      <c r="E17" s="795" t="s">
        <v>283</v>
      </c>
      <c r="F17" s="794" t="s">
        <v>565</v>
      </c>
      <c r="G17" s="794" t="s">
        <v>381</v>
      </c>
      <c r="H17" s="798">
        <v>0.96</v>
      </c>
    </row>
    <row r="18" spans="1:16" ht="30" customHeight="1" x14ac:dyDescent="0.3">
      <c r="A18" s="792">
        <v>14</v>
      </c>
      <c r="B18" s="793" t="s">
        <v>432</v>
      </c>
      <c r="C18" s="801" t="s">
        <v>435</v>
      </c>
      <c r="D18" s="795" t="s">
        <v>436</v>
      </c>
      <c r="E18" s="795" t="s">
        <v>283</v>
      </c>
      <c r="F18" s="794" t="s">
        <v>565</v>
      </c>
      <c r="G18" s="794" t="s">
        <v>381</v>
      </c>
      <c r="H18" s="797">
        <v>0.96</v>
      </c>
    </row>
    <row r="19" spans="1:16" ht="30" customHeight="1" x14ac:dyDescent="0.3">
      <c r="A19" s="792">
        <v>15</v>
      </c>
      <c r="B19" s="793" t="s">
        <v>432</v>
      </c>
      <c r="C19" s="795" t="s">
        <v>437</v>
      </c>
      <c r="D19" s="794" t="s">
        <v>434</v>
      </c>
      <c r="E19" s="795" t="s">
        <v>283</v>
      </c>
      <c r="F19" s="794" t="s">
        <v>565</v>
      </c>
      <c r="G19" s="794" t="s">
        <v>381</v>
      </c>
      <c r="H19" s="798">
        <v>4.42</v>
      </c>
    </row>
    <row r="20" spans="1:16" ht="30" customHeight="1" x14ac:dyDescent="0.3">
      <c r="A20" s="792">
        <v>16</v>
      </c>
      <c r="B20" s="793" t="s">
        <v>432</v>
      </c>
      <c r="C20" s="801" t="s">
        <v>438</v>
      </c>
      <c r="D20" s="795" t="s">
        <v>439</v>
      </c>
      <c r="E20" s="795" t="s">
        <v>283</v>
      </c>
      <c r="F20" s="794" t="s">
        <v>565</v>
      </c>
      <c r="G20" s="794" t="s">
        <v>381</v>
      </c>
      <c r="H20" s="797">
        <v>3.6</v>
      </c>
    </row>
    <row r="21" spans="1:16" ht="30" customHeight="1" x14ac:dyDescent="0.3">
      <c r="A21" s="792">
        <v>17</v>
      </c>
      <c r="B21" s="793" t="s">
        <v>327</v>
      </c>
      <c r="C21" s="795" t="s">
        <v>440</v>
      </c>
      <c r="D21" s="795" t="s">
        <v>441</v>
      </c>
      <c r="E21" s="795" t="s">
        <v>283</v>
      </c>
      <c r="F21" s="794" t="s">
        <v>565</v>
      </c>
      <c r="G21" s="794" t="s">
        <v>381</v>
      </c>
      <c r="H21" s="796">
        <v>0.9</v>
      </c>
    </row>
    <row r="22" spans="1:16" ht="30" customHeight="1" x14ac:dyDescent="0.3">
      <c r="A22" s="792">
        <v>18</v>
      </c>
      <c r="B22" s="793" t="s">
        <v>327</v>
      </c>
      <c r="C22" s="795" t="s">
        <v>442</v>
      </c>
      <c r="D22" s="795" t="s">
        <v>443</v>
      </c>
      <c r="E22" s="795" t="s">
        <v>283</v>
      </c>
      <c r="F22" s="794" t="s">
        <v>565</v>
      </c>
      <c r="G22" s="794" t="s">
        <v>381</v>
      </c>
      <c r="H22" s="797">
        <v>5</v>
      </c>
    </row>
    <row r="23" spans="1:16" ht="30" customHeight="1" x14ac:dyDescent="0.3">
      <c r="A23" s="792">
        <v>19</v>
      </c>
      <c r="B23" s="793" t="s">
        <v>327</v>
      </c>
      <c r="C23" s="795" t="s">
        <v>444</v>
      </c>
      <c r="D23" s="795" t="s">
        <v>445</v>
      </c>
      <c r="E23" s="795" t="s">
        <v>283</v>
      </c>
      <c r="F23" s="794" t="s">
        <v>565</v>
      </c>
      <c r="G23" s="794" t="s">
        <v>381</v>
      </c>
      <c r="H23" s="797">
        <v>4.0999999999999996</v>
      </c>
    </row>
    <row r="24" spans="1:16" ht="30" customHeight="1" x14ac:dyDescent="0.3">
      <c r="A24" s="792">
        <v>20</v>
      </c>
      <c r="B24" s="793" t="s">
        <v>327</v>
      </c>
      <c r="C24" s="795" t="s">
        <v>384</v>
      </c>
      <c r="D24" s="795" t="s">
        <v>443</v>
      </c>
      <c r="E24" s="795" t="s">
        <v>283</v>
      </c>
      <c r="F24" s="794" t="s">
        <v>565</v>
      </c>
      <c r="G24" s="794" t="s">
        <v>381</v>
      </c>
      <c r="H24" s="797">
        <v>0.9</v>
      </c>
    </row>
    <row r="25" spans="1:16" ht="30" customHeight="1" x14ac:dyDescent="0.3">
      <c r="A25" s="792">
        <v>21</v>
      </c>
      <c r="B25" s="793" t="s">
        <v>308</v>
      </c>
      <c r="C25" s="801" t="s">
        <v>309</v>
      </c>
      <c r="D25" s="795" t="s">
        <v>446</v>
      </c>
      <c r="E25" s="795" t="s">
        <v>283</v>
      </c>
      <c r="F25" s="794" t="s">
        <v>565</v>
      </c>
      <c r="G25" s="794" t="s">
        <v>381</v>
      </c>
      <c r="H25" s="798">
        <v>1.25</v>
      </c>
    </row>
    <row r="26" spans="1:16" ht="30" customHeight="1" x14ac:dyDescent="0.3">
      <c r="A26" s="792">
        <v>22</v>
      </c>
      <c r="B26" s="793" t="s">
        <v>344</v>
      </c>
      <c r="C26" s="795" t="s">
        <v>389</v>
      </c>
      <c r="D26" s="795" t="s">
        <v>447</v>
      </c>
      <c r="E26" s="795" t="s">
        <v>283</v>
      </c>
      <c r="F26" s="794" t="s">
        <v>565</v>
      </c>
      <c r="G26" s="794" t="s">
        <v>381</v>
      </c>
      <c r="H26" s="798">
        <v>2.5</v>
      </c>
    </row>
    <row r="27" spans="1:16" ht="30" customHeight="1" x14ac:dyDescent="0.3">
      <c r="A27" s="792">
        <v>23</v>
      </c>
      <c r="B27" s="793" t="s">
        <v>344</v>
      </c>
      <c r="C27" s="795" t="s">
        <v>390</v>
      </c>
      <c r="D27" s="795" t="s">
        <v>448</v>
      </c>
      <c r="E27" s="795" t="s">
        <v>283</v>
      </c>
      <c r="F27" s="794" t="s">
        <v>565</v>
      </c>
      <c r="G27" s="794" t="s">
        <v>381</v>
      </c>
      <c r="H27" s="798">
        <v>0.9</v>
      </c>
    </row>
    <row r="28" spans="1:16" ht="30" customHeight="1" x14ac:dyDescent="0.3">
      <c r="A28" s="792">
        <v>24</v>
      </c>
      <c r="B28" s="793" t="s">
        <v>388</v>
      </c>
      <c r="C28" s="795" t="s">
        <v>342</v>
      </c>
      <c r="D28" s="795" t="s">
        <v>449</v>
      </c>
      <c r="E28" s="795" t="s">
        <v>283</v>
      </c>
      <c r="F28" s="794" t="s">
        <v>565</v>
      </c>
      <c r="G28" s="794" t="s">
        <v>381</v>
      </c>
      <c r="H28" s="798">
        <v>0.96</v>
      </c>
    </row>
    <row r="29" spans="1:16" ht="30" customHeight="1" x14ac:dyDescent="0.3">
      <c r="A29" s="792">
        <v>25</v>
      </c>
      <c r="B29" s="793" t="s">
        <v>388</v>
      </c>
      <c r="C29" s="795" t="s">
        <v>342</v>
      </c>
      <c r="D29" s="795" t="s">
        <v>449</v>
      </c>
      <c r="E29" s="795" t="s">
        <v>283</v>
      </c>
      <c r="F29" s="794" t="s">
        <v>565</v>
      </c>
      <c r="G29" s="794" t="s">
        <v>381</v>
      </c>
      <c r="H29" s="797">
        <v>2.5</v>
      </c>
    </row>
    <row r="30" spans="1:16" ht="30" customHeight="1" x14ac:dyDescent="0.3">
      <c r="A30" s="792">
        <v>26</v>
      </c>
      <c r="B30" s="802" t="s">
        <v>457</v>
      </c>
      <c r="C30" s="803" t="s">
        <v>566</v>
      </c>
      <c r="D30" s="802" t="s">
        <v>459</v>
      </c>
      <c r="E30" s="795" t="s">
        <v>283</v>
      </c>
      <c r="F30" s="794" t="s">
        <v>565</v>
      </c>
      <c r="G30" s="801" t="s">
        <v>381</v>
      </c>
      <c r="H30" s="792">
        <v>0.9</v>
      </c>
    </row>
    <row r="31" spans="1:16" s="804" customFormat="1" ht="30" customHeight="1" x14ac:dyDescent="0.3">
      <c r="A31" s="792">
        <v>27</v>
      </c>
      <c r="B31" s="802" t="s">
        <v>457</v>
      </c>
      <c r="C31" s="803" t="s">
        <v>567</v>
      </c>
      <c r="D31" s="802" t="s">
        <v>459</v>
      </c>
      <c r="E31" s="795" t="s">
        <v>283</v>
      </c>
      <c r="F31" s="794" t="s">
        <v>565</v>
      </c>
      <c r="G31" s="801" t="s">
        <v>381</v>
      </c>
      <c r="H31" s="792">
        <v>0.96</v>
      </c>
      <c r="I31" s="791"/>
      <c r="J31" s="791"/>
      <c r="K31" s="791"/>
      <c r="L31" s="791"/>
      <c r="M31" s="791"/>
      <c r="N31" s="791"/>
      <c r="O31" s="791"/>
      <c r="P31" s="791"/>
    </row>
    <row r="32" spans="1:16" ht="30" customHeight="1" x14ac:dyDescent="0.3">
      <c r="A32" s="792">
        <v>28</v>
      </c>
      <c r="B32" s="793" t="s">
        <v>192</v>
      </c>
      <c r="C32" s="795" t="s">
        <v>450</v>
      </c>
      <c r="D32" s="795" t="s">
        <v>451</v>
      </c>
      <c r="E32" s="795" t="s">
        <v>283</v>
      </c>
      <c r="F32" s="794" t="s">
        <v>565</v>
      </c>
      <c r="G32" s="794" t="s">
        <v>381</v>
      </c>
      <c r="H32" s="798">
        <v>4.75</v>
      </c>
    </row>
    <row r="33" spans="1:8" ht="30" customHeight="1" x14ac:dyDescent="0.3">
      <c r="A33" s="792">
        <v>29</v>
      </c>
      <c r="B33" s="793" t="s">
        <v>192</v>
      </c>
      <c r="C33" s="795" t="s">
        <v>382</v>
      </c>
      <c r="D33" s="794" t="s">
        <v>452</v>
      </c>
      <c r="E33" s="795" t="s">
        <v>283</v>
      </c>
      <c r="F33" s="794" t="s">
        <v>565</v>
      </c>
      <c r="G33" s="794" t="s">
        <v>381</v>
      </c>
      <c r="H33" s="797">
        <v>3.2</v>
      </c>
    </row>
    <row r="34" spans="1:8" ht="30" customHeight="1" x14ac:dyDescent="0.3">
      <c r="A34" s="792">
        <v>30</v>
      </c>
      <c r="B34" s="793" t="s">
        <v>192</v>
      </c>
      <c r="C34" s="795" t="s">
        <v>383</v>
      </c>
      <c r="D34" s="794" t="s">
        <v>452</v>
      </c>
      <c r="E34" s="795" t="s">
        <v>283</v>
      </c>
      <c r="F34" s="794" t="s">
        <v>565</v>
      </c>
      <c r="G34" s="794" t="s">
        <v>381</v>
      </c>
      <c r="H34" s="797">
        <v>3.6</v>
      </c>
    </row>
    <row r="35" spans="1:8" ht="30" customHeight="1" x14ac:dyDescent="0.3">
      <c r="A35" s="792">
        <v>31</v>
      </c>
      <c r="B35" s="793" t="s">
        <v>568</v>
      </c>
      <c r="C35" s="794" t="s">
        <v>569</v>
      </c>
      <c r="D35" s="794" t="s">
        <v>454</v>
      </c>
      <c r="E35" s="795" t="s">
        <v>283</v>
      </c>
      <c r="F35" s="794" t="s">
        <v>565</v>
      </c>
      <c r="G35" s="794" t="s">
        <v>455</v>
      </c>
      <c r="H35" s="797">
        <v>18</v>
      </c>
    </row>
    <row r="36" spans="1:8" ht="21.75" customHeight="1" x14ac:dyDescent="0.3">
      <c r="A36" s="792">
        <v>32</v>
      </c>
      <c r="B36" s="800" t="s">
        <v>568</v>
      </c>
      <c r="C36" s="805" t="s">
        <v>570</v>
      </c>
      <c r="D36" s="800" t="s">
        <v>571</v>
      </c>
      <c r="E36" s="795" t="s">
        <v>283</v>
      </c>
      <c r="F36" s="800" t="s">
        <v>565</v>
      </c>
      <c r="G36" s="800" t="s">
        <v>455</v>
      </c>
      <c r="H36" s="806">
        <v>5</v>
      </c>
    </row>
    <row r="37" spans="1:8" ht="30" customHeight="1" x14ac:dyDescent="0.3">
      <c r="A37" s="792">
        <v>33</v>
      </c>
      <c r="B37" s="793" t="s">
        <v>353</v>
      </c>
      <c r="C37" s="795" t="s">
        <v>353</v>
      </c>
      <c r="D37" s="794" t="s">
        <v>456</v>
      </c>
      <c r="E37" s="795" t="s">
        <v>283</v>
      </c>
      <c r="F37" s="794" t="s">
        <v>565</v>
      </c>
      <c r="G37" s="795" t="s">
        <v>381</v>
      </c>
      <c r="H37" s="798">
        <v>0.96</v>
      </c>
    </row>
    <row r="38" spans="1:8" ht="30" customHeight="1" x14ac:dyDescent="0.3">
      <c r="A38" s="792">
        <v>34</v>
      </c>
      <c r="B38" s="793" t="s">
        <v>271</v>
      </c>
      <c r="C38" s="801" t="s">
        <v>460</v>
      </c>
      <c r="D38" s="794" t="s">
        <v>461</v>
      </c>
      <c r="E38" s="794" t="s">
        <v>396</v>
      </c>
      <c r="F38" s="794" t="s">
        <v>565</v>
      </c>
      <c r="G38" s="801" t="s">
        <v>381</v>
      </c>
      <c r="H38" s="798">
        <v>2.34</v>
      </c>
    </row>
    <row r="39" spans="1:8" ht="30" customHeight="1" x14ac:dyDescent="0.3">
      <c r="A39" s="792">
        <v>35</v>
      </c>
      <c r="B39" s="793" t="s">
        <v>425</v>
      </c>
      <c r="C39" s="801" t="s">
        <v>397</v>
      </c>
      <c r="D39" s="795" t="s">
        <v>463</v>
      </c>
      <c r="E39" s="794" t="s">
        <v>396</v>
      </c>
      <c r="F39" s="794" t="s">
        <v>565</v>
      </c>
      <c r="G39" s="801" t="s">
        <v>381</v>
      </c>
      <c r="H39" s="797">
        <v>11</v>
      </c>
    </row>
    <row r="40" spans="1:8" ht="30" customHeight="1" x14ac:dyDescent="0.3">
      <c r="A40" s="792">
        <v>36</v>
      </c>
      <c r="B40" s="793" t="s">
        <v>271</v>
      </c>
      <c r="C40" s="801" t="s">
        <v>398</v>
      </c>
      <c r="D40" s="794" t="s">
        <v>464</v>
      </c>
      <c r="E40" s="794" t="s">
        <v>396</v>
      </c>
      <c r="F40" s="794" t="s">
        <v>565</v>
      </c>
      <c r="G40" s="801" t="s">
        <v>381</v>
      </c>
      <c r="H40" s="797">
        <v>0.7</v>
      </c>
    </row>
    <row r="41" spans="1:8" ht="30" customHeight="1" x14ac:dyDescent="0.3">
      <c r="A41" s="792">
        <v>37</v>
      </c>
      <c r="B41" s="793" t="s">
        <v>271</v>
      </c>
      <c r="C41" s="795" t="s">
        <v>465</v>
      </c>
      <c r="D41" s="793" t="s">
        <v>466</v>
      </c>
      <c r="E41" s="794" t="s">
        <v>396</v>
      </c>
      <c r="F41" s="794" t="s">
        <v>565</v>
      </c>
      <c r="G41" s="801" t="s">
        <v>381</v>
      </c>
      <c r="H41" s="797">
        <v>5</v>
      </c>
    </row>
    <row r="42" spans="1:8" ht="30" customHeight="1" x14ac:dyDescent="0.3">
      <c r="A42" s="792">
        <v>38</v>
      </c>
      <c r="B42" s="793" t="s">
        <v>400</v>
      </c>
      <c r="C42" s="795" t="s">
        <v>399</v>
      </c>
      <c r="D42" s="794" t="s">
        <v>467</v>
      </c>
      <c r="E42" s="794" t="s">
        <v>396</v>
      </c>
      <c r="F42" s="794" t="s">
        <v>565</v>
      </c>
      <c r="G42" s="801" t="s">
        <v>381</v>
      </c>
      <c r="H42" s="797">
        <v>4</v>
      </c>
    </row>
    <row r="43" spans="1:8" ht="30" customHeight="1" x14ac:dyDescent="0.3">
      <c r="A43" s="792">
        <v>39</v>
      </c>
      <c r="B43" s="793" t="s">
        <v>400</v>
      </c>
      <c r="C43" s="807" t="s">
        <v>401</v>
      </c>
      <c r="D43" s="794" t="s">
        <v>468</v>
      </c>
      <c r="E43" s="794" t="s">
        <v>396</v>
      </c>
      <c r="F43" s="794" t="s">
        <v>565</v>
      </c>
      <c r="G43" s="801" t="s">
        <v>381</v>
      </c>
      <c r="H43" s="797">
        <v>4</v>
      </c>
    </row>
    <row r="44" spans="1:8" ht="30" customHeight="1" x14ac:dyDescent="0.3">
      <c r="A44" s="792">
        <v>40</v>
      </c>
      <c r="B44" s="793" t="s">
        <v>299</v>
      </c>
      <c r="C44" s="794" t="s">
        <v>572</v>
      </c>
      <c r="D44" s="794" t="s">
        <v>470</v>
      </c>
      <c r="E44" s="794" t="s">
        <v>396</v>
      </c>
      <c r="F44" s="794" t="s">
        <v>565</v>
      </c>
      <c r="G44" s="801" t="s">
        <v>381</v>
      </c>
      <c r="H44" s="797">
        <v>2</v>
      </c>
    </row>
    <row r="45" spans="1:8" ht="30" customHeight="1" x14ac:dyDescent="0.3">
      <c r="A45" s="792">
        <v>41</v>
      </c>
      <c r="B45" s="793" t="s">
        <v>356</v>
      </c>
      <c r="C45" s="795" t="s">
        <v>402</v>
      </c>
      <c r="D45" s="794" t="s">
        <v>573</v>
      </c>
      <c r="E45" s="794" t="s">
        <v>396</v>
      </c>
      <c r="F45" s="794" t="s">
        <v>565</v>
      </c>
      <c r="G45" s="801" t="s">
        <v>381</v>
      </c>
      <c r="H45" s="797">
        <v>0.96</v>
      </c>
    </row>
    <row r="46" spans="1:8" ht="30" customHeight="1" x14ac:dyDescent="0.3">
      <c r="A46" s="792">
        <v>42</v>
      </c>
      <c r="B46" s="808" t="s">
        <v>472</v>
      </c>
      <c r="C46" s="808" t="s">
        <v>473</v>
      </c>
      <c r="D46" s="809" t="s">
        <v>474</v>
      </c>
      <c r="E46" s="794" t="s">
        <v>396</v>
      </c>
      <c r="F46" s="794" t="s">
        <v>565</v>
      </c>
      <c r="G46" s="801" t="s">
        <v>381</v>
      </c>
      <c r="H46" s="810">
        <v>1</v>
      </c>
    </row>
    <row r="47" spans="1:8" ht="30" customHeight="1" x14ac:dyDescent="0.3">
      <c r="A47" s="792">
        <v>43</v>
      </c>
      <c r="B47" s="811" t="s">
        <v>475</v>
      </c>
      <c r="C47" s="811" t="s">
        <v>574</v>
      </c>
      <c r="D47" s="809" t="s">
        <v>575</v>
      </c>
      <c r="E47" s="794" t="s">
        <v>396</v>
      </c>
      <c r="F47" s="794" t="s">
        <v>565</v>
      </c>
      <c r="G47" s="801" t="s">
        <v>381</v>
      </c>
      <c r="H47" s="810">
        <v>4</v>
      </c>
    </row>
    <row r="48" spans="1:8" ht="30" customHeight="1" x14ac:dyDescent="0.3">
      <c r="A48" s="792">
        <v>44</v>
      </c>
      <c r="B48" s="802" t="s">
        <v>477</v>
      </c>
      <c r="C48" s="799" t="s">
        <v>478</v>
      </c>
      <c r="D48" s="799" t="s">
        <v>479</v>
      </c>
      <c r="E48" s="794" t="s">
        <v>396</v>
      </c>
      <c r="F48" s="794" t="s">
        <v>565</v>
      </c>
      <c r="G48" s="801" t="s">
        <v>381</v>
      </c>
      <c r="H48" s="792">
        <v>6</v>
      </c>
    </row>
    <row r="49" spans="1:8" ht="30" customHeight="1" x14ac:dyDescent="0.3">
      <c r="A49" s="792">
        <v>45</v>
      </c>
      <c r="B49" s="805" t="s">
        <v>480</v>
      </c>
      <c r="C49" s="799" t="s">
        <v>576</v>
      </c>
      <c r="D49" s="800" t="s">
        <v>482</v>
      </c>
      <c r="E49" s="794" t="s">
        <v>396</v>
      </c>
      <c r="F49" s="800" t="s">
        <v>565</v>
      </c>
      <c r="G49" s="800" t="s">
        <v>483</v>
      </c>
      <c r="H49" s="812">
        <v>10</v>
      </c>
    </row>
    <row r="50" spans="1:8" ht="18.75" customHeight="1" x14ac:dyDescent="0.3">
      <c r="A50" s="792">
        <v>46</v>
      </c>
      <c r="B50" s="800" t="s">
        <v>577</v>
      </c>
      <c r="C50" s="800" t="s">
        <v>578</v>
      </c>
      <c r="D50" s="800" t="s">
        <v>579</v>
      </c>
      <c r="E50" s="800" t="s">
        <v>396</v>
      </c>
      <c r="F50" s="800" t="s">
        <v>565</v>
      </c>
      <c r="G50" s="800" t="s">
        <v>381</v>
      </c>
      <c r="H50" s="806">
        <v>1.1759999999999999</v>
      </c>
    </row>
    <row r="51" spans="1:8" ht="30" customHeight="1" x14ac:dyDescent="0.3">
      <c r="A51" s="792">
        <v>47</v>
      </c>
      <c r="B51" s="793" t="s">
        <v>564</v>
      </c>
      <c r="C51" s="795" t="s">
        <v>392</v>
      </c>
      <c r="D51" s="794" t="s">
        <v>484</v>
      </c>
      <c r="E51" s="794" t="s">
        <v>85</v>
      </c>
      <c r="F51" s="794" t="s">
        <v>565</v>
      </c>
      <c r="G51" s="801" t="s">
        <v>381</v>
      </c>
      <c r="H51" s="798">
        <v>2.6</v>
      </c>
    </row>
    <row r="52" spans="1:8" s="813" customFormat="1" ht="30" customHeight="1" x14ac:dyDescent="0.15">
      <c r="A52" s="792">
        <v>48</v>
      </c>
      <c r="B52" s="793" t="s">
        <v>564</v>
      </c>
      <c r="C52" s="801" t="s">
        <v>393</v>
      </c>
      <c r="D52" s="794" t="s">
        <v>486</v>
      </c>
      <c r="E52" s="794" t="s">
        <v>85</v>
      </c>
      <c r="F52" s="794" t="s">
        <v>565</v>
      </c>
      <c r="G52" s="801" t="s">
        <v>381</v>
      </c>
      <c r="H52" s="797">
        <v>2.5</v>
      </c>
    </row>
    <row r="53" spans="1:8" ht="30" customHeight="1" x14ac:dyDescent="0.3">
      <c r="A53" s="792">
        <v>49</v>
      </c>
      <c r="B53" s="793" t="s">
        <v>394</v>
      </c>
      <c r="C53" s="795" t="s">
        <v>487</v>
      </c>
      <c r="D53" s="795" t="s">
        <v>488</v>
      </c>
      <c r="E53" s="794" t="s">
        <v>85</v>
      </c>
      <c r="F53" s="794" t="s">
        <v>565</v>
      </c>
      <c r="G53" s="801" t="s">
        <v>381</v>
      </c>
      <c r="H53" s="797">
        <v>2.4</v>
      </c>
    </row>
    <row r="54" spans="1:8" ht="30" customHeight="1" x14ac:dyDescent="0.3">
      <c r="A54" s="792">
        <v>50</v>
      </c>
      <c r="B54" s="793" t="s">
        <v>394</v>
      </c>
      <c r="C54" s="795" t="s">
        <v>489</v>
      </c>
      <c r="D54" s="795" t="s">
        <v>490</v>
      </c>
      <c r="E54" s="794" t="s">
        <v>85</v>
      </c>
      <c r="F54" s="794" t="s">
        <v>565</v>
      </c>
      <c r="G54" s="801" t="s">
        <v>381</v>
      </c>
      <c r="H54" s="797">
        <v>2.4</v>
      </c>
    </row>
    <row r="55" spans="1:8" ht="30" customHeight="1" x14ac:dyDescent="0.3">
      <c r="A55" s="792">
        <v>51</v>
      </c>
      <c r="B55" s="793" t="s">
        <v>394</v>
      </c>
      <c r="C55" s="795" t="s">
        <v>491</v>
      </c>
      <c r="D55" s="794" t="s">
        <v>492</v>
      </c>
      <c r="E55" s="794" t="s">
        <v>85</v>
      </c>
      <c r="F55" s="794" t="s">
        <v>565</v>
      </c>
      <c r="G55" s="801" t="s">
        <v>381</v>
      </c>
      <c r="H55" s="798">
        <v>4.8</v>
      </c>
    </row>
    <row r="56" spans="1:8" ht="30" customHeight="1" x14ac:dyDescent="0.3">
      <c r="A56" s="792">
        <v>52</v>
      </c>
      <c r="B56" s="802" t="s">
        <v>394</v>
      </c>
      <c r="C56" s="802" t="s">
        <v>493</v>
      </c>
      <c r="D56" s="805" t="s">
        <v>494</v>
      </c>
      <c r="E56" s="794" t="s">
        <v>85</v>
      </c>
      <c r="F56" s="794" t="s">
        <v>565</v>
      </c>
      <c r="G56" s="801" t="s">
        <v>381</v>
      </c>
      <c r="H56" s="792">
        <v>2.4</v>
      </c>
    </row>
    <row r="57" spans="1:8" ht="30" customHeight="1" x14ac:dyDescent="0.3">
      <c r="A57" s="792">
        <v>53</v>
      </c>
      <c r="B57" s="802" t="s">
        <v>394</v>
      </c>
      <c r="C57" s="802" t="s">
        <v>495</v>
      </c>
      <c r="D57" s="802" t="s">
        <v>496</v>
      </c>
      <c r="E57" s="794" t="s">
        <v>85</v>
      </c>
      <c r="F57" s="794" t="s">
        <v>565</v>
      </c>
      <c r="G57" s="801" t="s">
        <v>381</v>
      </c>
      <c r="H57" s="792">
        <v>0.45</v>
      </c>
    </row>
    <row r="58" spans="1:8" ht="30" customHeight="1" x14ac:dyDescent="0.3">
      <c r="A58" s="792">
        <v>54</v>
      </c>
      <c r="B58" s="802" t="s">
        <v>394</v>
      </c>
      <c r="C58" s="802" t="s">
        <v>497</v>
      </c>
      <c r="D58" s="802" t="s">
        <v>498</v>
      </c>
      <c r="E58" s="794" t="s">
        <v>85</v>
      </c>
      <c r="F58" s="794" t="s">
        <v>565</v>
      </c>
      <c r="G58" s="801" t="s">
        <v>381</v>
      </c>
      <c r="H58" s="792">
        <v>2.4</v>
      </c>
    </row>
    <row r="59" spans="1:8" s="817" customFormat="1" ht="20.25" customHeight="1" x14ac:dyDescent="0.15">
      <c r="A59" s="792">
        <v>55</v>
      </c>
      <c r="B59" s="811" t="s">
        <v>395</v>
      </c>
      <c r="C59" s="811" t="s">
        <v>580</v>
      </c>
      <c r="D59" s="811" t="s">
        <v>500</v>
      </c>
      <c r="E59" s="794" t="s">
        <v>85</v>
      </c>
      <c r="F59" s="814" t="s">
        <v>565</v>
      </c>
      <c r="G59" s="815" t="s">
        <v>381</v>
      </c>
      <c r="H59" s="816">
        <v>3.73</v>
      </c>
    </row>
    <row r="60" spans="1:8" ht="30" customHeight="1" x14ac:dyDescent="0.3">
      <c r="A60" s="792">
        <v>56</v>
      </c>
      <c r="B60" s="802" t="s">
        <v>395</v>
      </c>
      <c r="C60" s="802" t="s">
        <v>501</v>
      </c>
      <c r="D60" s="802" t="s">
        <v>502</v>
      </c>
      <c r="E60" s="794" t="s">
        <v>85</v>
      </c>
      <c r="F60" s="794" t="s">
        <v>565</v>
      </c>
      <c r="G60" s="801" t="s">
        <v>381</v>
      </c>
      <c r="H60" s="818">
        <v>1.5</v>
      </c>
    </row>
    <row r="61" spans="1:8" ht="30" customHeight="1" x14ac:dyDescent="0.3">
      <c r="A61" s="792">
        <v>57</v>
      </c>
      <c r="B61" s="802" t="s">
        <v>395</v>
      </c>
      <c r="C61" s="802" t="s">
        <v>581</v>
      </c>
      <c r="D61" s="802" t="s">
        <v>582</v>
      </c>
      <c r="E61" s="794" t="s">
        <v>85</v>
      </c>
      <c r="F61" s="794" t="s">
        <v>565</v>
      </c>
      <c r="G61" s="801" t="s">
        <v>381</v>
      </c>
      <c r="H61" s="792">
        <v>0.96</v>
      </c>
    </row>
    <row r="62" spans="1:8" ht="30" customHeight="1" x14ac:dyDescent="0.3">
      <c r="A62" s="792">
        <v>58</v>
      </c>
      <c r="B62" s="802" t="s">
        <v>143</v>
      </c>
      <c r="C62" s="799" t="s">
        <v>505</v>
      </c>
      <c r="D62" s="805" t="s">
        <v>506</v>
      </c>
      <c r="E62" s="805" t="s">
        <v>560</v>
      </c>
      <c r="F62" s="799" t="s">
        <v>34</v>
      </c>
      <c r="G62" s="799" t="s">
        <v>483</v>
      </c>
      <c r="H62" s="792">
        <v>1.2</v>
      </c>
    </row>
    <row r="63" spans="1:8" ht="21.75" customHeight="1" x14ac:dyDescent="0.3">
      <c r="A63" s="792">
        <v>59</v>
      </c>
      <c r="B63" s="794" t="s">
        <v>141</v>
      </c>
      <c r="C63" s="801" t="s">
        <v>508</v>
      </c>
      <c r="D63" s="794" t="s">
        <v>509</v>
      </c>
      <c r="E63" s="794" t="s">
        <v>30</v>
      </c>
      <c r="F63" s="804" t="s">
        <v>34</v>
      </c>
      <c r="G63" s="804" t="s">
        <v>483</v>
      </c>
      <c r="H63" s="798">
        <v>1.7</v>
      </c>
    </row>
    <row r="64" spans="1:8" ht="21" customHeight="1" x14ac:dyDescent="0.3">
      <c r="A64" s="792">
        <v>60</v>
      </c>
      <c r="B64" s="794" t="s">
        <v>141</v>
      </c>
      <c r="C64" s="801" t="s">
        <v>511</v>
      </c>
      <c r="D64" s="795" t="s">
        <v>512</v>
      </c>
      <c r="E64" s="794" t="s">
        <v>30</v>
      </c>
      <c r="F64" s="804" t="s">
        <v>34</v>
      </c>
      <c r="G64" s="804" t="s">
        <v>483</v>
      </c>
      <c r="H64" s="798">
        <v>2</v>
      </c>
    </row>
    <row r="65" spans="1:8" ht="18.75" customHeight="1" x14ac:dyDescent="0.3">
      <c r="A65" s="792">
        <v>61</v>
      </c>
      <c r="B65" s="794" t="s">
        <v>141</v>
      </c>
      <c r="C65" s="801" t="s">
        <v>513</v>
      </c>
      <c r="D65" s="795" t="s">
        <v>514</v>
      </c>
      <c r="E65" s="794" t="s">
        <v>30</v>
      </c>
      <c r="F65" s="804" t="s">
        <v>34</v>
      </c>
      <c r="G65" s="804" t="s">
        <v>483</v>
      </c>
      <c r="H65" s="798">
        <v>1.6</v>
      </c>
    </row>
    <row r="66" spans="1:8" ht="23.25" customHeight="1" x14ac:dyDescent="0.3">
      <c r="A66" s="792">
        <v>62</v>
      </c>
      <c r="B66" s="794" t="s">
        <v>141</v>
      </c>
      <c r="C66" s="801" t="s">
        <v>515</v>
      </c>
      <c r="D66" s="794" t="s">
        <v>516</v>
      </c>
      <c r="E66" s="794" t="s">
        <v>30</v>
      </c>
      <c r="F66" s="804" t="s">
        <v>34</v>
      </c>
      <c r="G66" s="804" t="s">
        <v>483</v>
      </c>
      <c r="H66" s="798">
        <v>1.6</v>
      </c>
    </row>
    <row r="67" spans="1:8" ht="21" customHeight="1" x14ac:dyDescent="0.3">
      <c r="A67" s="792">
        <v>63</v>
      </c>
      <c r="B67" s="794" t="s">
        <v>141</v>
      </c>
      <c r="C67" s="801" t="s">
        <v>583</v>
      </c>
      <c r="D67" s="795" t="s">
        <v>518</v>
      </c>
      <c r="E67" s="794" t="s">
        <v>30</v>
      </c>
      <c r="F67" s="804" t="s">
        <v>34</v>
      </c>
      <c r="G67" s="804" t="s">
        <v>483</v>
      </c>
      <c r="H67" s="797">
        <v>5</v>
      </c>
    </row>
    <row r="68" spans="1:8" ht="23.25" customHeight="1" x14ac:dyDescent="0.3">
      <c r="A68" s="792">
        <v>64</v>
      </c>
      <c r="B68" s="794" t="s">
        <v>141</v>
      </c>
      <c r="C68" s="801" t="s">
        <v>519</v>
      </c>
      <c r="D68" s="795" t="s">
        <v>518</v>
      </c>
      <c r="E68" s="794" t="s">
        <v>30</v>
      </c>
      <c r="F68" s="804" t="s">
        <v>34</v>
      </c>
      <c r="G68" s="804" t="s">
        <v>483</v>
      </c>
      <c r="H68" s="797">
        <v>1.6</v>
      </c>
    </row>
    <row r="69" spans="1:8" ht="20.25" customHeight="1" x14ac:dyDescent="0.3">
      <c r="A69" s="792">
        <v>65</v>
      </c>
      <c r="B69" s="794" t="s">
        <v>141</v>
      </c>
      <c r="C69" s="801" t="s">
        <v>520</v>
      </c>
      <c r="D69" s="795" t="s">
        <v>521</v>
      </c>
      <c r="E69" s="794" t="s">
        <v>30</v>
      </c>
      <c r="F69" s="804" t="s">
        <v>34</v>
      </c>
      <c r="G69" s="804" t="s">
        <v>483</v>
      </c>
      <c r="H69" s="798">
        <v>2.5</v>
      </c>
    </row>
    <row r="70" spans="1:8" ht="22.5" customHeight="1" x14ac:dyDescent="0.3">
      <c r="A70" s="792">
        <v>66</v>
      </c>
      <c r="B70" s="794" t="s">
        <v>141</v>
      </c>
      <c r="C70" s="801" t="s">
        <v>522</v>
      </c>
      <c r="D70" s="795" t="s">
        <v>523</v>
      </c>
      <c r="E70" s="794" t="s">
        <v>30</v>
      </c>
      <c r="F70" s="804" t="s">
        <v>34</v>
      </c>
      <c r="G70" s="804" t="s">
        <v>483</v>
      </c>
      <c r="H70" s="798">
        <v>1.6</v>
      </c>
    </row>
    <row r="71" spans="1:8" ht="25.5" customHeight="1" x14ac:dyDescent="0.3">
      <c r="A71" s="792">
        <v>67</v>
      </c>
      <c r="B71" s="794" t="s">
        <v>141</v>
      </c>
      <c r="C71" s="801" t="s">
        <v>584</v>
      </c>
      <c r="D71" s="795" t="s">
        <v>521</v>
      </c>
      <c r="E71" s="794" t="s">
        <v>30</v>
      </c>
      <c r="F71" s="804" t="s">
        <v>34</v>
      </c>
      <c r="G71" s="804" t="s">
        <v>483</v>
      </c>
      <c r="H71" s="798">
        <v>5</v>
      </c>
    </row>
    <row r="72" spans="1:8" ht="25.5" customHeight="1" x14ac:dyDescent="0.3">
      <c r="A72" s="792">
        <v>68</v>
      </c>
      <c r="B72" s="794" t="s">
        <v>141</v>
      </c>
      <c r="C72" s="801" t="s">
        <v>525</v>
      </c>
      <c r="D72" s="795" t="s">
        <v>526</v>
      </c>
      <c r="E72" s="794" t="s">
        <v>30</v>
      </c>
      <c r="F72" s="804" t="s">
        <v>34</v>
      </c>
      <c r="G72" s="804" t="s">
        <v>483</v>
      </c>
      <c r="H72" s="798">
        <v>0.63</v>
      </c>
    </row>
    <row r="73" spans="1:8" ht="25.5" customHeight="1" x14ac:dyDescent="0.3">
      <c r="A73" s="792">
        <v>69</v>
      </c>
      <c r="B73" s="793" t="s">
        <v>304</v>
      </c>
      <c r="C73" s="795" t="s">
        <v>405</v>
      </c>
      <c r="D73" s="794" t="s">
        <v>527</v>
      </c>
      <c r="E73" s="794" t="s">
        <v>218</v>
      </c>
      <c r="F73" s="795" t="s">
        <v>565</v>
      </c>
      <c r="G73" s="795" t="s">
        <v>381</v>
      </c>
      <c r="H73" s="797">
        <v>1.5</v>
      </c>
    </row>
    <row r="74" spans="1:8" ht="25.5" customHeight="1" x14ac:dyDescent="0.3">
      <c r="A74" s="792">
        <v>70</v>
      </c>
      <c r="B74" s="802" t="s">
        <v>529</v>
      </c>
      <c r="C74" s="795" t="s">
        <v>530</v>
      </c>
      <c r="D74" s="795" t="s">
        <v>531</v>
      </c>
      <c r="E74" s="794" t="s">
        <v>30</v>
      </c>
      <c r="F74" s="795" t="s">
        <v>34</v>
      </c>
      <c r="G74" s="795" t="s">
        <v>381</v>
      </c>
      <c r="H74" s="797">
        <v>2</v>
      </c>
    </row>
    <row r="75" spans="1:8" ht="25.5" customHeight="1" x14ac:dyDescent="0.3">
      <c r="A75" s="792">
        <v>71</v>
      </c>
      <c r="B75" s="802" t="s">
        <v>529</v>
      </c>
      <c r="C75" s="795" t="s">
        <v>532</v>
      </c>
      <c r="D75" s="795" t="s">
        <v>533</v>
      </c>
      <c r="E75" s="794" t="s">
        <v>30</v>
      </c>
      <c r="F75" s="795" t="s">
        <v>34</v>
      </c>
      <c r="G75" s="795" t="s">
        <v>381</v>
      </c>
      <c r="H75" s="797">
        <v>1.5</v>
      </c>
    </row>
    <row r="76" spans="1:8" ht="25.5" customHeight="1" x14ac:dyDescent="0.3">
      <c r="A76" s="792">
        <v>72</v>
      </c>
      <c r="B76" s="793" t="s">
        <v>534</v>
      </c>
      <c r="C76" s="801" t="s">
        <v>535</v>
      </c>
      <c r="D76" s="795" t="s">
        <v>536</v>
      </c>
      <c r="E76" s="794" t="s">
        <v>30</v>
      </c>
      <c r="F76" s="801" t="s">
        <v>34</v>
      </c>
      <c r="G76" s="801" t="s">
        <v>455</v>
      </c>
      <c r="H76" s="798">
        <v>2.04</v>
      </c>
    </row>
    <row r="77" spans="1:8" ht="28.5" customHeight="1" x14ac:dyDescent="0.3">
      <c r="A77" s="792">
        <v>73</v>
      </c>
      <c r="B77" s="794" t="s">
        <v>142</v>
      </c>
      <c r="C77" s="801" t="s">
        <v>537</v>
      </c>
      <c r="D77" s="795" t="s">
        <v>538</v>
      </c>
      <c r="E77" s="794" t="s">
        <v>30</v>
      </c>
      <c r="F77" s="801" t="s">
        <v>34</v>
      </c>
      <c r="G77" s="804" t="s">
        <v>483</v>
      </c>
      <c r="H77" s="797">
        <v>3</v>
      </c>
    </row>
    <row r="78" spans="1:8" ht="30" customHeight="1" x14ac:dyDescent="0.3">
      <c r="A78" s="792">
        <v>74</v>
      </c>
      <c r="B78" s="794" t="s">
        <v>142</v>
      </c>
      <c r="C78" s="801" t="s">
        <v>539</v>
      </c>
      <c r="D78" s="795" t="s">
        <v>540</v>
      </c>
      <c r="E78" s="794" t="s">
        <v>30</v>
      </c>
      <c r="F78" s="801" t="s">
        <v>34</v>
      </c>
      <c r="G78" s="804" t="s">
        <v>483</v>
      </c>
      <c r="H78" s="798">
        <v>0.75</v>
      </c>
    </row>
    <row r="79" spans="1:8" ht="25.5" customHeight="1" x14ac:dyDescent="0.3">
      <c r="A79" s="792">
        <v>75</v>
      </c>
      <c r="B79" s="794" t="s">
        <v>142</v>
      </c>
      <c r="C79" s="801" t="s">
        <v>541</v>
      </c>
      <c r="D79" s="795" t="s">
        <v>542</v>
      </c>
      <c r="E79" s="794" t="s">
        <v>30</v>
      </c>
      <c r="F79" s="801" t="s">
        <v>34</v>
      </c>
      <c r="G79" s="804" t="s">
        <v>483</v>
      </c>
      <c r="H79" s="797">
        <v>2.6</v>
      </c>
    </row>
    <row r="80" spans="1:8" ht="25.5" customHeight="1" x14ac:dyDescent="0.3">
      <c r="A80" s="792">
        <v>76</v>
      </c>
      <c r="B80" s="794" t="s">
        <v>142</v>
      </c>
      <c r="C80" s="801" t="s">
        <v>543</v>
      </c>
      <c r="D80" s="795" t="s">
        <v>544</v>
      </c>
      <c r="E80" s="794" t="s">
        <v>30</v>
      </c>
      <c r="F80" s="801" t="s">
        <v>565</v>
      </c>
      <c r="G80" s="804" t="s">
        <v>483</v>
      </c>
      <c r="H80" s="797">
        <v>6.5</v>
      </c>
    </row>
    <row r="81" spans="1:45" ht="28.5" customHeight="1" x14ac:dyDescent="0.3">
      <c r="A81" s="792">
        <v>77</v>
      </c>
      <c r="B81" s="802" t="s">
        <v>142</v>
      </c>
      <c r="C81" s="799" t="s">
        <v>545</v>
      </c>
      <c r="D81" s="799" t="s">
        <v>546</v>
      </c>
      <c r="E81" s="794" t="s">
        <v>30</v>
      </c>
      <c r="F81" s="799" t="s">
        <v>34</v>
      </c>
      <c r="G81" s="804" t="s">
        <v>483</v>
      </c>
      <c r="H81" s="792">
        <v>3</v>
      </c>
    </row>
    <row r="82" spans="1:45" ht="28.5" customHeight="1" x14ac:dyDescent="0.3">
      <c r="A82" s="792">
        <v>78</v>
      </c>
      <c r="B82" s="802" t="s">
        <v>142</v>
      </c>
      <c r="C82" s="799" t="s">
        <v>585</v>
      </c>
      <c r="D82" s="799" t="s">
        <v>586</v>
      </c>
      <c r="E82" s="794" t="s">
        <v>30</v>
      </c>
      <c r="F82" s="799" t="s">
        <v>34</v>
      </c>
      <c r="G82" s="808" t="s">
        <v>483</v>
      </c>
      <c r="H82" s="792"/>
    </row>
    <row r="83" spans="1:45" ht="23.25" customHeight="1" x14ac:dyDescent="0.3">
      <c r="A83" s="792">
        <v>79</v>
      </c>
      <c r="B83" s="802" t="s">
        <v>148</v>
      </c>
      <c r="C83" s="799" t="s">
        <v>547</v>
      </c>
      <c r="D83" s="800" t="s">
        <v>548</v>
      </c>
      <c r="E83" s="800" t="s">
        <v>404</v>
      </c>
      <c r="F83" s="800" t="s">
        <v>565</v>
      </c>
      <c r="G83" s="804" t="s">
        <v>483</v>
      </c>
      <c r="H83" s="818">
        <v>4.5</v>
      </c>
    </row>
    <row r="84" spans="1:45" ht="21" customHeight="1" x14ac:dyDescent="0.3">
      <c r="A84" s="792">
        <v>80</v>
      </c>
      <c r="B84" s="802" t="s">
        <v>529</v>
      </c>
      <c r="C84" s="795" t="s">
        <v>550</v>
      </c>
      <c r="D84" s="794" t="s">
        <v>551</v>
      </c>
      <c r="E84" s="794" t="s">
        <v>30</v>
      </c>
      <c r="F84" s="795" t="s">
        <v>34</v>
      </c>
      <c r="G84" s="795" t="s">
        <v>381</v>
      </c>
      <c r="H84" s="798">
        <v>2.5</v>
      </c>
    </row>
    <row r="85" spans="1:45" ht="24" customHeight="1" x14ac:dyDescent="0.3">
      <c r="A85" s="792">
        <v>81</v>
      </c>
      <c r="B85" s="802" t="s">
        <v>529</v>
      </c>
      <c r="C85" s="795" t="s">
        <v>552</v>
      </c>
      <c r="D85" s="794" t="s">
        <v>553</v>
      </c>
      <c r="E85" s="794" t="s">
        <v>30</v>
      </c>
      <c r="F85" s="795" t="s">
        <v>34</v>
      </c>
      <c r="G85" s="795" t="s">
        <v>381</v>
      </c>
      <c r="H85" s="798">
        <v>4.5</v>
      </c>
    </row>
    <row r="86" spans="1:45" ht="24.75" customHeight="1" x14ac:dyDescent="0.3">
      <c r="A86" s="792">
        <v>82</v>
      </c>
      <c r="B86" s="793" t="s">
        <v>554</v>
      </c>
      <c r="C86" s="795" t="s">
        <v>555</v>
      </c>
      <c r="D86" s="795" t="s">
        <v>556</v>
      </c>
      <c r="E86" s="794" t="s">
        <v>30</v>
      </c>
      <c r="F86" s="795" t="s">
        <v>565</v>
      </c>
      <c r="G86" s="795" t="s">
        <v>381</v>
      </c>
      <c r="H86" s="797">
        <v>3.5</v>
      </c>
    </row>
    <row r="87" spans="1:45" s="804" customFormat="1" ht="26.25" customHeight="1" x14ac:dyDescent="0.3">
      <c r="A87" s="792">
        <v>83</v>
      </c>
      <c r="B87" s="804" t="s">
        <v>365</v>
      </c>
      <c r="C87" s="794" t="s">
        <v>557</v>
      </c>
      <c r="D87" s="794" t="s">
        <v>558</v>
      </c>
      <c r="E87" s="801" t="s">
        <v>403</v>
      </c>
      <c r="F87" s="798" t="s">
        <v>565</v>
      </c>
      <c r="G87" s="804" t="s">
        <v>455</v>
      </c>
      <c r="H87" s="806">
        <v>0.96</v>
      </c>
      <c r="I87" s="791"/>
      <c r="J87" s="791"/>
      <c r="K87" s="791"/>
      <c r="L87" s="791"/>
      <c r="M87" s="791"/>
      <c r="N87" s="791"/>
      <c r="O87" s="791"/>
      <c r="P87" s="791"/>
      <c r="Q87" s="791"/>
      <c r="R87" s="791"/>
      <c r="S87" s="791"/>
      <c r="T87" s="791"/>
      <c r="U87" s="791"/>
      <c r="V87" s="791"/>
      <c r="W87" s="791"/>
      <c r="X87" s="791"/>
      <c r="Y87" s="791"/>
      <c r="Z87" s="791"/>
      <c r="AA87" s="791"/>
      <c r="AB87" s="791"/>
      <c r="AC87" s="791"/>
      <c r="AD87" s="791"/>
      <c r="AE87" s="791"/>
      <c r="AF87" s="791"/>
      <c r="AG87" s="791"/>
      <c r="AH87" s="791"/>
      <c r="AI87" s="791"/>
      <c r="AJ87" s="791"/>
      <c r="AK87" s="791"/>
      <c r="AL87" s="791"/>
      <c r="AM87" s="791"/>
      <c r="AN87" s="791"/>
      <c r="AO87" s="791"/>
      <c r="AP87" s="791"/>
      <c r="AQ87" s="791"/>
      <c r="AR87" s="791"/>
      <c r="AS87" s="791"/>
    </row>
    <row r="88" spans="1:45" x14ac:dyDescent="0.3">
      <c r="B88" s="820"/>
      <c r="C88" s="820"/>
      <c r="D88" s="820"/>
      <c r="E88" s="820"/>
      <c r="F88" s="820"/>
      <c r="G88" s="820"/>
      <c r="H88" s="791"/>
    </row>
    <row r="89" spans="1:45" x14ac:dyDescent="0.3">
      <c r="B89" s="820"/>
      <c r="C89" s="820"/>
      <c r="D89" s="820"/>
      <c r="E89" s="820"/>
      <c r="F89" s="820"/>
      <c r="G89" s="820"/>
      <c r="H89" s="791"/>
    </row>
    <row r="90" spans="1:45" x14ac:dyDescent="0.3">
      <c r="B90" s="820"/>
      <c r="C90" s="820"/>
      <c r="D90" s="820"/>
      <c r="E90" s="820"/>
      <c r="F90" s="820"/>
      <c r="G90" s="820"/>
      <c r="H90" s="791"/>
    </row>
    <row r="91" spans="1:45" x14ac:dyDescent="0.3">
      <c r="B91" s="820"/>
      <c r="C91" s="820"/>
      <c r="D91" s="820"/>
      <c r="E91" s="820"/>
      <c r="F91" s="820"/>
      <c r="G91" s="820"/>
      <c r="H91" s="791"/>
    </row>
    <row r="92" spans="1:45" x14ac:dyDescent="0.3">
      <c r="C92" s="820"/>
      <c r="D92" s="820"/>
      <c r="E92" s="820"/>
      <c r="F92" s="820"/>
      <c r="G92" s="820"/>
      <c r="H92" s="791"/>
    </row>
    <row r="93" spans="1:45" x14ac:dyDescent="0.3">
      <c r="C93" s="820"/>
      <c r="D93" s="820"/>
      <c r="E93" s="820"/>
      <c r="F93" s="820"/>
      <c r="G93" s="820"/>
      <c r="H93" s="791"/>
    </row>
    <row r="94" spans="1:45" x14ac:dyDescent="0.3">
      <c r="C94" s="820"/>
      <c r="D94" s="820"/>
      <c r="E94" s="820"/>
      <c r="F94" s="820"/>
      <c r="G94" s="820"/>
      <c r="H94" s="791"/>
    </row>
    <row r="95" spans="1:45" x14ac:dyDescent="0.3">
      <c r="C95" s="820"/>
      <c r="D95" s="820"/>
      <c r="E95" s="820"/>
      <c r="F95" s="820"/>
      <c r="G95" s="820"/>
      <c r="H95" s="791"/>
    </row>
    <row r="96" spans="1:45" x14ac:dyDescent="0.3">
      <c r="C96" s="820"/>
      <c r="D96" s="820"/>
      <c r="E96" s="820"/>
      <c r="F96" s="820"/>
      <c r="G96" s="820"/>
      <c r="H96" s="791"/>
    </row>
    <row r="97" spans="3:8" x14ac:dyDescent="0.3">
      <c r="C97" s="820"/>
      <c r="D97" s="820"/>
      <c r="E97" s="820"/>
      <c r="F97" s="820"/>
      <c r="G97" s="820"/>
      <c r="H97" s="791"/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87"/>
  <sheetViews>
    <sheetView workbookViewId="0">
      <pane xSplit="3" ySplit="3" topLeftCell="D64" activePane="bottomRight" state="frozen"/>
      <selection pane="topRight" activeCell="D1" sqref="D1"/>
      <selection pane="bottomLeft" activeCell="A2" sqref="A2"/>
      <selection pane="bottomRight" activeCell="G3" sqref="G3"/>
    </sheetView>
  </sheetViews>
  <sheetFormatPr defaultColWidth="8" defaultRowHeight="15" x14ac:dyDescent="0.25"/>
  <cols>
    <col min="1" max="1" width="8" style="667"/>
    <col min="2" max="2" width="48" style="685" bestFit="1" customWidth="1"/>
    <col min="3" max="3" width="26.375" style="735" customWidth="1"/>
    <col min="4" max="4" width="7.25" style="699" customWidth="1"/>
    <col min="5" max="5" width="47.875" style="685" customWidth="1"/>
    <col min="6" max="6" width="9.375" style="685" customWidth="1"/>
    <col min="7" max="7" width="9.875" style="685" customWidth="1"/>
    <col min="8" max="8" width="9.5" style="699" customWidth="1"/>
    <col min="9" max="16384" width="8" style="665"/>
  </cols>
  <sheetData>
    <row r="2" spans="1:23" ht="29.25" customHeight="1" x14ac:dyDescent="0.3">
      <c r="A2" s="877" t="s">
        <v>407</v>
      </c>
      <c r="B2" s="877"/>
      <c r="C2" s="877"/>
      <c r="D2" s="877"/>
      <c r="E2" s="877"/>
      <c r="F2" s="877"/>
      <c r="G2" s="877"/>
      <c r="H2" s="877"/>
    </row>
    <row r="3" spans="1:23" s="667" customFormat="1" ht="91.5" customHeight="1" x14ac:dyDescent="0.15">
      <c r="A3" s="666" t="s">
        <v>408</v>
      </c>
      <c r="B3" s="712" t="s">
        <v>147</v>
      </c>
      <c r="C3" s="730" t="s">
        <v>409</v>
      </c>
      <c r="D3" s="686" t="s">
        <v>411</v>
      </c>
      <c r="E3" s="712" t="s">
        <v>410</v>
      </c>
      <c r="F3" s="730" t="s">
        <v>412</v>
      </c>
      <c r="G3" s="730" t="s">
        <v>413</v>
      </c>
      <c r="H3" s="746" t="s">
        <v>414</v>
      </c>
    </row>
    <row r="4" spans="1:23" s="701" customFormat="1" x14ac:dyDescent="0.15">
      <c r="A4" s="700">
        <v>29</v>
      </c>
      <c r="B4" s="713" t="s">
        <v>391</v>
      </c>
      <c r="C4" s="731" t="s">
        <v>453</v>
      </c>
      <c r="D4" s="691" t="s">
        <v>416</v>
      </c>
      <c r="E4" s="713" t="s">
        <v>454</v>
      </c>
      <c r="F4" s="713" t="s">
        <v>455</v>
      </c>
      <c r="G4" s="713" t="s">
        <v>417</v>
      </c>
      <c r="H4" s="748">
        <v>15</v>
      </c>
    </row>
    <row r="5" spans="1:23" s="701" customFormat="1" x14ac:dyDescent="0.15">
      <c r="A5" s="700">
        <v>1</v>
      </c>
      <c r="B5" s="713" t="s">
        <v>373</v>
      </c>
      <c r="C5" s="731" t="s">
        <v>271</v>
      </c>
      <c r="D5" s="687" t="s">
        <v>416</v>
      </c>
      <c r="E5" s="714" t="s">
        <v>415</v>
      </c>
      <c r="F5" s="713" t="s">
        <v>381</v>
      </c>
      <c r="G5" s="713" t="s">
        <v>417</v>
      </c>
      <c r="H5" s="747">
        <v>7.5</v>
      </c>
    </row>
    <row r="6" spans="1:23" s="701" customFormat="1" x14ac:dyDescent="0.15">
      <c r="A6" s="700">
        <v>2</v>
      </c>
      <c r="B6" s="714" t="s">
        <v>374</v>
      </c>
      <c r="C6" s="731" t="s">
        <v>271</v>
      </c>
      <c r="D6" s="687" t="s">
        <v>416</v>
      </c>
      <c r="E6" s="714" t="s">
        <v>418</v>
      </c>
      <c r="F6" s="713" t="s">
        <v>381</v>
      </c>
      <c r="G6" s="713" t="s">
        <v>417</v>
      </c>
      <c r="H6" s="748">
        <v>14</v>
      </c>
    </row>
    <row r="7" spans="1:23" s="704" customFormat="1" x14ac:dyDescent="0.15">
      <c r="A7" s="700">
        <v>3</v>
      </c>
      <c r="B7" s="714" t="s">
        <v>375</v>
      </c>
      <c r="C7" s="731" t="s">
        <v>271</v>
      </c>
      <c r="D7" s="687" t="s">
        <v>416</v>
      </c>
      <c r="E7" s="714" t="s">
        <v>419</v>
      </c>
      <c r="F7" s="713" t="s">
        <v>381</v>
      </c>
      <c r="G7" s="713" t="s">
        <v>417</v>
      </c>
      <c r="H7" s="687">
        <v>6.25</v>
      </c>
      <c r="I7" s="701"/>
      <c r="J7" s="701"/>
      <c r="K7" s="701"/>
      <c r="L7" s="701"/>
      <c r="M7" s="701"/>
      <c r="N7" s="701"/>
      <c r="O7" s="701"/>
      <c r="P7" s="701"/>
      <c r="Q7" s="701"/>
      <c r="R7" s="701"/>
      <c r="S7" s="701"/>
      <c r="T7" s="701"/>
      <c r="U7" s="701"/>
      <c r="V7" s="701"/>
      <c r="W7" s="701"/>
    </row>
    <row r="8" spans="1:23" s="701" customFormat="1" x14ac:dyDescent="0.15">
      <c r="A8" s="702">
        <v>4</v>
      </c>
      <c r="B8" s="715" t="s">
        <v>420</v>
      </c>
      <c r="C8" s="720" t="s">
        <v>271</v>
      </c>
      <c r="D8" s="688" t="s">
        <v>416</v>
      </c>
      <c r="E8" s="715" t="s">
        <v>421</v>
      </c>
      <c r="F8" s="715" t="s">
        <v>381</v>
      </c>
      <c r="G8" s="715" t="s">
        <v>422</v>
      </c>
      <c r="H8" s="749">
        <v>3.3</v>
      </c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</row>
    <row r="9" spans="1:23" s="704" customFormat="1" ht="25.5" x14ac:dyDescent="0.15">
      <c r="A9" s="700">
        <v>5</v>
      </c>
      <c r="B9" s="755" t="s">
        <v>376</v>
      </c>
      <c r="C9" s="759" t="s">
        <v>271</v>
      </c>
      <c r="D9" s="687" t="s">
        <v>416</v>
      </c>
      <c r="E9" s="714" t="s">
        <v>423</v>
      </c>
      <c r="F9" s="755" t="s">
        <v>381</v>
      </c>
      <c r="G9" s="755" t="s">
        <v>417</v>
      </c>
      <c r="H9" s="776">
        <v>11</v>
      </c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</row>
    <row r="10" spans="1:23" s="704" customFormat="1" ht="25.5" x14ac:dyDescent="0.15">
      <c r="A10" s="700">
        <v>6</v>
      </c>
      <c r="B10" s="715" t="s">
        <v>377</v>
      </c>
      <c r="C10" s="720" t="s">
        <v>271</v>
      </c>
      <c r="D10" s="689" t="s">
        <v>416</v>
      </c>
      <c r="E10" s="717" t="s">
        <v>424</v>
      </c>
      <c r="F10" s="715" t="s">
        <v>381</v>
      </c>
      <c r="G10" s="715" t="s">
        <v>422</v>
      </c>
      <c r="H10" s="750">
        <v>2.5</v>
      </c>
    </row>
    <row r="11" spans="1:23" s="705" customFormat="1" x14ac:dyDescent="0.15">
      <c r="A11" s="700">
        <v>7</v>
      </c>
      <c r="B11" s="716" t="s">
        <v>426</v>
      </c>
      <c r="C11" s="720" t="s">
        <v>425</v>
      </c>
      <c r="D11" s="690" t="s">
        <v>416</v>
      </c>
      <c r="E11" s="736" t="s">
        <v>427</v>
      </c>
      <c r="F11" s="715" t="s">
        <v>381</v>
      </c>
      <c r="G11" s="715" t="s">
        <v>422</v>
      </c>
      <c r="H11" s="690">
        <v>4.8</v>
      </c>
      <c r="I11" s="704"/>
      <c r="J11" s="704"/>
      <c r="K11" s="704"/>
      <c r="L11" s="704"/>
      <c r="M11" s="704"/>
      <c r="N11" s="704"/>
      <c r="O11" s="704"/>
      <c r="P11" s="704"/>
      <c r="Q11" s="704"/>
      <c r="R11" s="704"/>
      <c r="S11" s="704"/>
      <c r="T11" s="704"/>
      <c r="U11" s="704"/>
      <c r="V11" s="704"/>
      <c r="W11" s="704"/>
    </row>
    <row r="12" spans="1:23" s="705" customFormat="1" x14ac:dyDescent="0.15">
      <c r="A12" s="700">
        <v>21</v>
      </c>
      <c r="B12" s="676" t="s">
        <v>309</v>
      </c>
      <c r="C12" s="668" t="s">
        <v>308</v>
      </c>
      <c r="D12" s="684" t="s">
        <v>416</v>
      </c>
      <c r="E12" s="669" t="s">
        <v>446</v>
      </c>
      <c r="F12" s="671" t="s">
        <v>381</v>
      </c>
      <c r="G12" s="671" t="s">
        <v>417</v>
      </c>
      <c r="H12" s="672">
        <v>1.25</v>
      </c>
    </row>
    <row r="13" spans="1:23" s="705" customFormat="1" x14ac:dyDescent="0.15">
      <c r="A13" s="700">
        <v>12</v>
      </c>
      <c r="B13" s="674" t="s">
        <v>378</v>
      </c>
      <c r="C13" s="673" t="s">
        <v>432</v>
      </c>
      <c r="D13" s="684" t="s">
        <v>416</v>
      </c>
      <c r="E13" s="764" t="s">
        <v>433</v>
      </c>
      <c r="F13" s="671" t="s">
        <v>381</v>
      </c>
      <c r="G13" s="671" t="s">
        <v>417</v>
      </c>
      <c r="H13" s="675">
        <v>0.96</v>
      </c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</row>
    <row r="14" spans="1:23" s="705" customFormat="1" x14ac:dyDescent="0.15">
      <c r="A14" s="700">
        <v>13</v>
      </c>
      <c r="B14" s="674" t="s">
        <v>379</v>
      </c>
      <c r="C14" s="673" t="s">
        <v>432</v>
      </c>
      <c r="D14" s="684" t="s">
        <v>416</v>
      </c>
      <c r="E14" s="670" t="s">
        <v>434</v>
      </c>
      <c r="F14" s="671" t="s">
        <v>381</v>
      </c>
      <c r="G14" s="671" t="s">
        <v>417</v>
      </c>
      <c r="H14" s="675">
        <v>0.96</v>
      </c>
      <c r="I14" s="706"/>
      <c r="J14" s="706"/>
      <c r="K14" s="706"/>
      <c r="L14" s="706"/>
      <c r="M14" s="706"/>
      <c r="N14" s="706"/>
      <c r="O14" s="706"/>
      <c r="P14" s="706"/>
      <c r="Q14" s="706"/>
      <c r="R14" s="706"/>
      <c r="S14" s="706"/>
      <c r="T14" s="706"/>
      <c r="U14" s="706"/>
      <c r="V14" s="706"/>
      <c r="W14" s="706"/>
    </row>
    <row r="15" spans="1:23" s="706" customFormat="1" x14ac:dyDescent="0.15">
      <c r="A15" s="700">
        <v>14</v>
      </c>
      <c r="B15" s="676" t="s">
        <v>435</v>
      </c>
      <c r="C15" s="668" t="s">
        <v>432</v>
      </c>
      <c r="D15" s="684" t="s">
        <v>416</v>
      </c>
      <c r="E15" s="669" t="s">
        <v>436</v>
      </c>
      <c r="F15" s="671" t="s">
        <v>381</v>
      </c>
      <c r="G15" s="671" t="s">
        <v>417</v>
      </c>
      <c r="H15" s="677">
        <v>0.96</v>
      </c>
      <c r="I15" s="705"/>
      <c r="J15" s="705"/>
      <c r="K15" s="705"/>
      <c r="L15" s="705"/>
      <c r="M15" s="705"/>
      <c r="N15" s="705"/>
      <c r="O15" s="705"/>
      <c r="P15" s="705"/>
      <c r="Q15" s="705"/>
      <c r="R15" s="705"/>
      <c r="S15" s="705"/>
      <c r="T15" s="705"/>
      <c r="U15" s="705"/>
      <c r="V15" s="705"/>
      <c r="W15" s="705"/>
    </row>
    <row r="16" spans="1:23" s="706" customFormat="1" x14ac:dyDescent="0.15">
      <c r="A16" s="700">
        <v>15</v>
      </c>
      <c r="B16" s="669" t="s">
        <v>437</v>
      </c>
      <c r="C16" s="668" t="s">
        <v>432</v>
      </c>
      <c r="D16" s="684" t="s">
        <v>416</v>
      </c>
      <c r="E16" s="670" t="s">
        <v>434</v>
      </c>
      <c r="F16" s="671" t="s">
        <v>381</v>
      </c>
      <c r="G16" s="671" t="s">
        <v>417</v>
      </c>
      <c r="H16" s="672">
        <v>4.42</v>
      </c>
      <c r="I16" s="705"/>
      <c r="J16" s="705"/>
      <c r="K16" s="705"/>
      <c r="L16" s="705"/>
      <c r="M16" s="705"/>
      <c r="N16" s="705"/>
      <c r="O16" s="705"/>
      <c r="P16" s="705"/>
      <c r="Q16" s="705"/>
      <c r="R16" s="705"/>
      <c r="S16" s="705"/>
      <c r="T16" s="705"/>
      <c r="U16" s="705"/>
      <c r="V16" s="705"/>
      <c r="W16" s="705"/>
    </row>
    <row r="17" spans="1:23" s="705" customFormat="1" x14ac:dyDescent="0.15">
      <c r="A17" s="700">
        <v>16</v>
      </c>
      <c r="B17" s="676" t="s">
        <v>438</v>
      </c>
      <c r="C17" s="668" t="s">
        <v>432</v>
      </c>
      <c r="D17" s="684" t="s">
        <v>416</v>
      </c>
      <c r="E17" s="669" t="s">
        <v>439</v>
      </c>
      <c r="F17" s="671" t="s">
        <v>381</v>
      </c>
      <c r="G17" s="671" t="s">
        <v>417</v>
      </c>
      <c r="H17" s="677">
        <v>3.6</v>
      </c>
    </row>
    <row r="18" spans="1:23" s="705" customFormat="1" x14ac:dyDescent="0.15">
      <c r="A18" s="702">
        <v>26</v>
      </c>
      <c r="B18" s="717" t="s">
        <v>450</v>
      </c>
      <c r="C18" s="720" t="s">
        <v>380</v>
      </c>
      <c r="D18" s="689" t="s">
        <v>416</v>
      </c>
      <c r="E18" s="717" t="s">
        <v>451</v>
      </c>
      <c r="F18" s="715" t="s">
        <v>381</v>
      </c>
      <c r="G18" s="715" t="s">
        <v>422</v>
      </c>
      <c r="H18" s="689">
        <v>4.75</v>
      </c>
      <c r="I18" s="704"/>
      <c r="J18" s="704"/>
      <c r="K18" s="704"/>
      <c r="L18" s="704"/>
      <c r="M18" s="704"/>
      <c r="N18" s="704"/>
      <c r="O18" s="704"/>
      <c r="P18" s="704"/>
      <c r="Q18" s="704"/>
      <c r="R18" s="704"/>
      <c r="S18" s="704"/>
      <c r="T18" s="704"/>
      <c r="U18" s="704"/>
      <c r="V18" s="704"/>
      <c r="W18" s="704"/>
    </row>
    <row r="19" spans="1:23" s="705" customFormat="1" ht="25.5" x14ac:dyDescent="0.15">
      <c r="A19" s="702">
        <v>27</v>
      </c>
      <c r="B19" s="717" t="s">
        <v>382</v>
      </c>
      <c r="C19" s="720" t="s">
        <v>380</v>
      </c>
      <c r="D19" s="688" t="s">
        <v>416</v>
      </c>
      <c r="E19" s="715" t="s">
        <v>452</v>
      </c>
      <c r="F19" s="715" t="s">
        <v>381</v>
      </c>
      <c r="G19" s="715" t="s">
        <v>422</v>
      </c>
      <c r="H19" s="750">
        <v>3.2</v>
      </c>
      <c r="I19" s="704"/>
      <c r="J19" s="704"/>
      <c r="K19" s="704"/>
      <c r="L19" s="704"/>
      <c r="M19" s="704"/>
      <c r="N19" s="704"/>
      <c r="O19" s="704"/>
      <c r="P19" s="704"/>
      <c r="Q19" s="704"/>
      <c r="R19" s="704"/>
      <c r="S19" s="704"/>
      <c r="T19" s="704"/>
      <c r="U19" s="704"/>
      <c r="V19" s="704"/>
      <c r="W19" s="704"/>
    </row>
    <row r="20" spans="1:23" s="706" customFormat="1" ht="25.5" x14ac:dyDescent="0.15">
      <c r="A20" s="702">
        <v>28</v>
      </c>
      <c r="B20" s="717" t="s">
        <v>383</v>
      </c>
      <c r="C20" s="720" t="s">
        <v>380</v>
      </c>
      <c r="D20" s="688" t="s">
        <v>416</v>
      </c>
      <c r="E20" s="715" t="s">
        <v>452</v>
      </c>
      <c r="F20" s="715" t="s">
        <v>381</v>
      </c>
      <c r="G20" s="715" t="s">
        <v>422</v>
      </c>
      <c r="H20" s="750">
        <v>3.6</v>
      </c>
      <c r="I20" s="704"/>
      <c r="J20" s="704"/>
      <c r="K20" s="704"/>
      <c r="L20" s="704"/>
      <c r="M20" s="704"/>
      <c r="N20" s="704"/>
      <c r="O20" s="704"/>
      <c r="P20" s="704"/>
      <c r="Q20" s="704"/>
      <c r="R20" s="704"/>
      <c r="S20" s="704"/>
      <c r="T20" s="704"/>
      <c r="U20" s="704"/>
      <c r="V20" s="704"/>
      <c r="W20" s="704"/>
    </row>
    <row r="21" spans="1:23" s="705" customFormat="1" x14ac:dyDescent="0.15">
      <c r="A21" s="700">
        <v>17</v>
      </c>
      <c r="B21" s="674" t="s">
        <v>440</v>
      </c>
      <c r="C21" s="673" t="s">
        <v>327</v>
      </c>
      <c r="D21" s="684" t="s">
        <v>416</v>
      </c>
      <c r="E21" s="669" t="s">
        <v>441</v>
      </c>
      <c r="F21" s="671" t="s">
        <v>381</v>
      </c>
      <c r="G21" s="671" t="s">
        <v>417</v>
      </c>
      <c r="H21" s="678">
        <v>0.9</v>
      </c>
      <c r="I21" s="706"/>
      <c r="J21" s="706"/>
      <c r="K21" s="706"/>
      <c r="L21" s="706"/>
      <c r="M21" s="706"/>
      <c r="N21" s="706"/>
      <c r="O21" s="706"/>
      <c r="P21" s="706"/>
      <c r="Q21" s="706"/>
      <c r="R21" s="706"/>
      <c r="S21" s="706"/>
      <c r="T21" s="706"/>
      <c r="U21" s="706"/>
      <c r="V21" s="706"/>
      <c r="W21" s="706"/>
    </row>
    <row r="22" spans="1:23" s="705" customFormat="1" x14ac:dyDescent="0.15">
      <c r="A22" s="700">
        <v>18</v>
      </c>
      <c r="B22" s="669" t="s">
        <v>442</v>
      </c>
      <c r="C22" s="668" t="s">
        <v>327</v>
      </c>
      <c r="D22" s="684" t="s">
        <v>416</v>
      </c>
      <c r="E22" s="669" t="s">
        <v>443</v>
      </c>
      <c r="F22" s="671" t="s">
        <v>381</v>
      </c>
      <c r="G22" s="671" t="s">
        <v>417</v>
      </c>
      <c r="H22" s="677">
        <v>5</v>
      </c>
    </row>
    <row r="23" spans="1:23" s="705" customFormat="1" x14ac:dyDescent="0.15">
      <c r="A23" s="700">
        <v>19</v>
      </c>
      <c r="B23" s="669" t="s">
        <v>444</v>
      </c>
      <c r="C23" s="668" t="s">
        <v>327</v>
      </c>
      <c r="D23" s="684" t="s">
        <v>416</v>
      </c>
      <c r="E23" s="669" t="s">
        <v>445</v>
      </c>
      <c r="F23" s="671" t="s">
        <v>381</v>
      </c>
      <c r="G23" s="671" t="s">
        <v>417</v>
      </c>
      <c r="H23" s="677">
        <v>4.0999999999999996</v>
      </c>
    </row>
    <row r="24" spans="1:23" s="705" customFormat="1" x14ac:dyDescent="0.15">
      <c r="A24" s="700">
        <v>20</v>
      </c>
      <c r="B24" s="669" t="s">
        <v>384</v>
      </c>
      <c r="C24" s="668" t="s">
        <v>327</v>
      </c>
      <c r="D24" s="684" t="s">
        <v>416</v>
      </c>
      <c r="E24" s="669" t="s">
        <v>443</v>
      </c>
      <c r="F24" s="671" t="s">
        <v>381</v>
      </c>
      <c r="G24" s="671" t="s">
        <v>417</v>
      </c>
      <c r="H24" s="677">
        <v>0.9</v>
      </c>
    </row>
    <row r="25" spans="1:23" s="706" customFormat="1" x14ac:dyDescent="0.15">
      <c r="A25" s="700">
        <v>8</v>
      </c>
      <c r="B25" s="669" t="s">
        <v>385</v>
      </c>
      <c r="C25" s="668" t="s">
        <v>332</v>
      </c>
      <c r="D25" s="684" t="s">
        <v>416</v>
      </c>
      <c r="E25" s="670" t="s">
        <v>428</v>
      </c>
      <c r="F25" s="671" t="s">
        <v>381</v>
      </c>
      <c r="G25" s="671" t="s">
        <v>417</v>
      </c>
      <c r="H25" s="672">
        <v>0.95</v>
      </c>
      <c r="I25" s="705"/>
      <c r="J25" s="705"/>
      <c r="K25" s="705"/>
      <c r="L25" s="705"/>
      <c r="M25" s="705"/>
      <c r="N25" s="705"/>
      <c r="O25" s="705"/>
      <c r="P25" s="705"/>
      <c r="Q25" s="705"/>
      <c r="R25" s="705"/>
      <c r="S25" s="705"/>
      <c r="T25" s="705"/>
      <c r="U25" s="705"/>
      <c r="V25" s="705"/>
      <c r="W25" s="705"/>
    </row>
    <row r="26" spans="1:23" s="706" customFormat="1" x14ac:dyDescent="0.15">
      <c r="A26" s="700">
        <v>9</v>
      </c>
      <c r="B26" s="669" t="s">
        <v>386</v>
      </c>
      <c r="C26" s="668" t="s">
        <v>332</v>
      </c>
      <c r="D26" s="684" t="s">
        <v>416</v>
      </c>
      <c r="E26" s="670" t="s">
        <v>428</v>
      </c>
      <c r="F26" s="671" t="s">
        <v>381</v>
      </c>
      <c r="G26" s="671" t="s">
        <v>417</v>
      </c>
      <c r="H26" s="672">
        <v>0.96</v>
      </c>
      <c r="I26" s="705"/>
      <c r="J26" s="705"/>
      <c r="K26" s="705"/>
      <c r="L26" s="705"/>
      <c r="M26" s="705"/>
      <c r="N26" s="705"/>
      <c r="O26" s="705"/>
      <c r="P26" s="705"/>
      <c r="Q26" s="705"/>
      <c r="R26" s="705"/>
      <c r="S26" s="705"/>
      <c r="T26" s="705"/>
      <c r="U26" s="705"/>
      <c r="V26" s="705"/>
      <c r="W26" s="705"/>
    </row>
    <row r="27" spans="1:23" s="705" customFormat="1" x14ac:dyDescent="0.15">
      <c r="A27" s="700">
        <v>10</v>
      </c>
      <c r="B27" s="669" t="s">
        <v>429</v>
      </c>
      <c r="C27" s="668" t="s">
        <v>332</v>
      </c>
      <c r="D27" s="684" t="s">
        <v>416</v>
      </c>
      <c r="E27" s="683" t="s">
        <v>430</v>
      </c>
      <c r="F27" s="671" t="s">
        <v>381</v>
      </c>
      <c r="G27" s="671" t="s">
        <v>417</v>
      </c>
      <c r="H27" s="672">
        <v>2.48</v>
      </c>
    </row>
    <row r="28" spans="1:23" s="705" customFormat="1" x14ac:dyDescent="0.15">
      <c r="A28" s="700">
        <v>11</v>
      </c>
      <c r="B28" s="680" t="s">
        <v>387</v>
      </c>
      <c r="C28" s="679" t="s">
        <v>332</v>
      </c>
      <c r="D28" s="684" t="s">
        <v>416</v>
      </c>
      <c r="E28" s="669" t="s">
        <v>431</v>
      </c>
      <c r="F28" s="681" t="s">
        <v>381</v>
      </c>
      <c r="G28" s="681" t="s">
        <v>417</v>
      </c>
      <c r="H28" s="682">
        <v>0.95</v>
      </c>
    </row>
    <row r="29" spans="1:23" s="704" customFormat="1" x14ac:dyDescent="0.15">
      <c r="A29" s="700">
        <v>24</v>
      </c>
      <c r="B29" s="669" t="s">
        <v>342</v>
      </c>
      <c r="C29" s="668" t="s">
        <v>388</v>
      </c>
      <c r="D29" s="684" t="s">
        <v>416</v>
      </c>
      <c r="E29" s="669" t="s">
        <v>449</v>
      </c>
      <c r="F29" s="671" t="s">
        <v>381</v>
      </c>
      <c r="G29" s="671" t="s">
        <v>417</v>
      </c>
      <c r="H29" s="672">
        <v>0.96</v>
      </c>
      <c r="I29" s="705"/>
      <c r="J29" s="705"/>
      <c r="K29" s="705"/>
      <c r="L29" s="705"/>
      <c r="M29" s="705"/>
      <c r="N29" s="705"/>
      <c r="O29" s="705"/>
      <c r="P29" s="705"/>
      <c r="Q29" s="705"/>
      <c r="R29" s="705"/>
      <c r="S29" s="705"/>
      <c r="T29" s="705"/>
      <c r="U29" s="705"/>
      <c r="V29" s="705"/>
      <c r="W29" s="705"/>
    </row>
    <row r="30" spans="1:23" s="704" customFormat="1" x14ac:dyDescent="0.15">
      <c r="A30" s="700">
        <v>25</v>
      </c>
      <c r="B30" s="669" t="s">
        <v>342</v>
      </c>
      <c r="C30" s="668" t="s">
        <v>388</v>
      </c>
      <c r="D30" s="684" t="s">
        <v>416</v>
      </c>
      <c r="E30" s="669" t="s">
        <v>449</v>
      </c>
      <c r="F30" s="671" t="s">
        <v>381</v>
      </c>
      <c r="G30" s="671" t="s">
        <v>417</v>
      </c>
      <c r="H30" s="677">
        <v>2.5</v>
      </c>
      <c r="I30" s="705"/>
      <c r="J30" s="705"/>
      <c r="K30" s="705"/>
      <c r="L30" s="705"/>
      <c r="M30" s="705"/>
      <c r="N30" s="705"/>
      <c r="O30" s="705"/>
      <c r="P30" s="705"/>
      <c r="Q30" s="705"/>
      <c r="R30" s="705"/>
      <c r="S30" s="705"/>
      <c r="T30" s="705"/>
      <c r="U30" s="705"/>
      <c r="V30" s="705"/>
      <c r="W30" s="705"/>
    </row>
    <row r="31" spans="1:23" s="704" customFormat="1" x14ac:dyDescent="0.15">
      <c r="A31" s="700">
        <v>22</v>
      </c>
      <c r="B31" s="674" t="s">
        <v>389</v>
      </c>
      <c r="C31" s="673" t="s">
        <v>344</v>
      </c>
      <c r="D31" s="684" t="s">
        <v>416</v>
      </c>
      <c r="E31" s="669" t="s">
        <v>447</v>
      </c>
      <c r="F31" s="671" t="s">
        <v>381</v>
      </c>
      <c r="G31" s="671" t="s">
        <v>417</v>
      </c>
      <c r="H31" s="675">
        <v>2.5</v>
      </c>
      <c r="I31" s="706"/>
      <c r="J31" s="706"/>
      <c r="K31" s="706"/>
      <c r="L31" s="706"/>
      <c r="M31" s="706"/>
      <c r="N31" s="706"/>
      <c r="O31" s="706"/>
      <c r="P31" s="706"/>
      <c r="Q31" s="706"/>
      <c r="R31" s="706"/>
      <c r="S31" s="706"/>
      <c r="T31" s="706"/>
      <c r="U31" s="706"/>
      <c r="V31" s="706"/>
      <c r="W31" s="706"/>
    </row>
    <row r="32" spans="1:23" s="701" customFormat="1" x14ac:dyDescent="0.15">
      <c r="A32" s="700">
        <v>23</v>
      </c>
      <c r="B32" s="674" t="s">
        <v>390</v>
      </c>
      <c r="C32" s="673" t="s">
        <v>344</v>
      </c>
      <c r="D32" s="684" t="s">
        <v>416</v>
      </c>
      <c r="E32" s="669" t="s">
        <v>448</v>
      </c>
      <c r="F32" s="671" t="s">
        <v>381</v>
      </c>
      <c r="G32" s="671" t="s">
        <v>417</v>
      </c>
      <c r="H32" s="675">
        <v>0.9</v>
      </c>
      <c r="I32" s="706"/>
      <c r="J32" s="706"/>
      <c r="K32" s="706"/>
      <c r="L32" s="706"/>
      <c r="M32" s="706"/>
      <c r="N32" s="706"/>
      <c r="O32" s="706"/>
      <c r="P32" s="706"/>
      <c r="Q32" s="706"/>
      <c r="R32" s="706"/>
      <c r="S32" s="706"/>
      <c r="T32" s="706"/>
      <c r="U32" s="706"/>
      <c r="V32" s="706"/>
      <c r="W32" s="706"/>
    </row>
    <row r="33" spans="1:23" s="707" customFormat="1" ht="30" x14ac:dyDescent="0.15">
      <c r="A33" s="700">
        <v>31</v>
      </c>
      <c r="B33" s="725" t="s">
        <v>458</v>
      </c>
      <c r="C33" s="725" t="s">
        <v>457</v>
      </c>
      <c r="D33" s="696" t="s">
        <v>416</v>
      </c>
      <c r="E33" s="725" t="s">
        <v>459</v>
      </c>
      <c r="F33" s="726" t="s">
        <v>381</v>
      </c>
      <c r="G33" s="715" t="s">
        <v>422</v>
      </c>
      <c r="H33" s="690">
        <v>1.86</v>
      </c>
    </row>
    <row r="34" spans="1:23" s="707" customFormat="1" x14ac:dyDescent="0.15">
      <c r="A34" s="700">
        <v>30</v>
      </c>
      <c r="B34" s="756" t="s">
        <v>353</v>
      </c>
      <c r="C34" s="760" t="s">
        <v>353</v>
      </c>
      <c r="D34" s="769" t="s">
        <v>416</v>
      </c>
      <c r="E34" s="765" t="s">
        <v>456</v>
      </c>
      <c r="F34" s="756" t="s">
        <v>381</v>
      </c>
      <c r="G34" s="774" t="s">
        <v>417</v>
      </c>
      <c r="H34" s="777">
        <v>0.96</v>
      </c>
    </row>
    <row r="35" spans="1:23" s="707" customFormat="1" x14ac:dyDescent="0.15">
      <c r="A35" s="700">
        <v>56</v>
      </c>
      <c r="B35" s="719" t="s">
        <v>508</v>
      </c>
      <c r="C35" s="713" t="s">
        <v>141</v>
      </c>
      <c r="D35" s="691" t="s">
        <v>510</v>
      </c>
      <c r="E35" s="713" t="s">
        <v>509</v>
      </c>
      <c r="F35" s="721" t="s">
        <v>483</v>
      </c>
      <c r="G35" s="713" t="s">
        <v>417</v>
      </c>
      <c r="H35" s="687">
        <v>1.7</v>
      </c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</row>
    <row r="36" spans="1:23" s="707" customFormat="1" x14ac:dyDescent="0.15">
      <c r="A36" s="700">
        <v>57</v>
      </c>
      <c r="B36" s="726" t="s">
        <v>511</v>
      </c>
      <c r="C36" s="715" t="s">
        <v>141</v>
      </c>
      <c r="D36" s="689" t="s">
        <v>510</v>
      </c>
      <c r="E36" s="717" t="s">
        <v>512</v>
      </c>
      <c r="F36" s="716" t="s">
        <v>483</v>
      </c>
      <c r="G36" s="715" t="s">
        <v>422</v>
      </c>
      <c r="H36" s="689">
        <v>2</v>
      </c>
      <c r="I36" s="704"/>
      <c r="J36" s="704"/>
      <c r="K36" s="704"/>
      <c r="L36" s="704"/>
      <c r="M36" s="704"/>
      <c r="N36" s="704"/>
      <c r="O36" s="704"/>
      <c r="P36" s="704"/>
      <c r="Q36" s="704"/>
      <c r="R36" s="704"/>
      <c r="S36" s="704"/>
      <c r="T36" s="704"/>
      <c r="U36" s="704"/>
      <c r="V36" s="704"/>
      <c r="W36" s="704"/>
    </row>
    <row r="37" spans="1:23" s="708" customFormat="1" x14ac:dyDescent="0.15">
      <c r="A37" s="700">
        <v>58</v>
      </c>
      <c r="B37" s="727" t="s">
        <v>513</v>
      </c>
      <c r="C37" s="734" t="s">
        <v>141</v>
      </c>
      <c r="D37" s="697" t="s">
        <v>510</v>
      </c>
      <c r="E37" s="740" t="s">
        <v>514</v>
      </c>
      <c r="F37" s="723" t="s">
        <v>483</v>
      </c>
      <c r="G37" s="734" t="s">
        <v>417</v>
      </c>
      <c r="H37" s="751">
        <v>1.6</v>
      </c>
    </row>
    <row r="38" spans="1:23" s="708" customFormat="1" ht="25.5" x14ac:dyDescent="0.15">
      <c r="A38" s="700">
        <v>59</v>
      </c>
      <c r="B38" s="719" t="s">
        <v>515</v>
      </c>
      <c r="C38" s="713" t="s">
        <v>141</v>
      </c>
      <c r="D38" s="691" t="s">
        <v>510</v>
      </c>
      <c r="E38" s="713" t="s">
        <v>516</v>
      </c>
      <c r="F38" s="721" t="s">
        <v>483</v>
      </c>
      <c r="G38" s="713" t="s">
        <v>417</v>
      </c>
      <c r="H38" s="687">
        <v>1.6</v>
      </c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</row>
    <row r="39" spans="1:23" s="708" customFormat="1" x14ac:dyDescent="0.15">
      <c r="A39" s="700">
        <v>60</v>
      </c>
      <c r="B39" s="719" t="s">
        <v>517</v>
      </c>
      <c r="C39" s="713" t="s">
        <v>141</v>
      </c>
      <c r="D39" s="687" t="s">
        <v>510</v>
      </c>
      <c r="E39" s="714" t="s">
        <v>518</v>
      </c>
      <c r="F39" s="721" t="s">
        <v>483</v>
      </c>
      <c r="G39" s="713" t="s">
        <v>417</v>
      </c>
      <c r="H39" s="748">
        <v>5</v>
      </c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</row>
    <row r="40" spans="1:23" s="704" customFormat="1" x14ac:dyDescent="0.15">
      <c r="A40" s="700">
        <v>61</v>
      </c>
      <c r="B40" s="726" t="s">
        <v>519</v>
      </c>
      <c r="C40" s="715" t="s">
        <v>141</v>
      </c>
      <c r="D40" s="689" t="s">
        <v>510</v>
      </c>
      <c r="E40" s="717" t="s">
        <v>518</v>
      </c>
      <c r="F40" s="716" t="s">
        <v>483</v>
      </c>
      <c r="G40" s="715" t="s">
        <v>422</v>
      </c>
      <c r="H40" s="750">
        <v>1.6</v>
      </c>
    </row>
    <row r="41" spans="1:23" s="701" customFormat="1" x14ac:dyDescent="0.15">
      <c r="A41" s="700">
        <v>62</v>
      </c>
      <c r="B41" s="727" t="s">
        <v>520</v>
      </c>
      <c r="C41" s="734" t="s">
        <v>141</v>
      </c>
      <c r="D41" s="697" t="s">
        <v>510</v>
      </c>
      <c r="E41" s="740" t="s">
        <v>521</v>
      </c>
      <c r="F41" s="723" t="s">
        <v>483</v>
      </c>
      <c r="G41" s="734" t="s">
        <v>417</v>
      </c>
      <c r="H41" s="751">
        <v>2.5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</row>
    <row r="42" spans="1:23" s="701" customFormat="1" x14ac:dyDescent="0.15">
      <c r="A42" s="700">
        <v>63</v>
      </c>
      <c r="B42" s="726" t="s">
        <v>522</v>
      </c>
      <c r="C42" s="715" t="s">
        <v>141</v>
      </c>
      <c r="D42" s="689" t="s">
        <v>510</v>
      </c>
      <c r="E42" s="717" t="s">
        <v>523</v>
      </c>
      <c r="F42" s="716" t="s">
        <v>483</v>
      </c>
      <c r="G42" s="715" t="s">
        <v>422</v>
      </c>
      <c r="H42" s="689">
        <v>1.6</v>
      </c>
      <c r="I42" s="704"/>
      <c r="J42" s="704"/>
      <c r="K42" s="704"/>
      <c r="L42" s="704"/>
      <c r="M42" s="704"/>
      <c r="N42" s="704"/>
      <c r="O42" s="704"/>
      <c r="P42" s="704"/>
      <c r="Q42" s="704"/>
      <c r="R42" s="704"/>
      <c r="S42" s="704"/>
      <c r="T42" s="704"/>
      <c r="U42" s="704"/>
      <c r="V42" s="704"/>
      <c r="W42" s="704"/>
    </row>
    <row r="43" spans="1:23" s="701" customFormat="1" x14ac:dyDescent="0.15">
      <c r="A43" s="700">
        <v>64</v>
      </c>
      <c r="B43" s="727" t="s">
        <v>524</v>
      </c>
      <c r="C43" s="734" t="s">
        <v>141</v>
      </c>
      <c r="D43" s="697" t="s">
        <v>510</v>
      </c>
      <c r="E43" s="740" t="s">
        <v>521</v>
      </c>
      <c r="F43" s="723" t="s">
        <v>483</v>
      </c>
      <c r="G43" s="734" t="s">
        <v>417</v>
      </c>
      <c r="H43" s="751">
        <v>5</v>
      </c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</row>
    <row r="44" spans="1:23" s="701" customFormat="1" x14ac:dyDescent="0.15">
      <c r="A44" s="700">
        <v>65</v>
      </c>
      <c r="B44" s="726" t="s">
        <v>525</v>
      </c>
      <c r="C44" s="715" t="s">
        <v>141</v>
      </c>
      <c r="D44" s="689" t="s">
        <v>510</v>
      </c>
      <c r="E44" s="717" t="s">
        <v>526</v>
      </c>
      <c r="F44" s="716" t="s">
        <v>483</v>
      </c>
      <c r="G44" s="715" t="s">
        <v>422</v>
      </c>
      <c r="H44" s="689">
        <v>0.63</v>
      </c>
      <c r="I44" s="704"/>
      <c r="J44" s="704"/>
      <c r="K44" s="704"/>
      <c r="L44" s="704"/>
      <c r="M44" s="704"/>
      <c r="N44" s="704"/>
      <c r="O44" s="704"/>
      <c r="P44" s="704"/>
      <c r="Q44" s="704"/>
      <c r="R44" s="704"/>
      <c r="S44" s="704"/>
      <c r="T44" s="704"/>
      <c r="U44" s="704"/>
      <c r="V44" s="704"/>
      <c r="W44" s="704"/>
    </row>
    <row r="45" spans="1:23" s="708" customFormat="1" x14ac:dyDescent="0.15">
      <c r="A45" s="700">
        <v>70</v>
      </c>
      <c r="B45" s="727" t="s">
        <v>537</v>
      </c>
      <c r="C45" s="734" t="s">
        <v>142</v>
      </c>
      <c r="D45" s="697" t="s">
        <v>510</v>
      </c>
      <c r="E45" s="740" t="s">
        <v>538</v>
      </c>
      <c r="F45" s="723" t="s">
        <v>483</v>
      </c>
      <c r="G45" s="734" t="s">
        <v>417</v>
      </c>
      <c r="H45" s="752">
        <v>3</v>
      </c>
    </row>
    <row r="46" spans="1:23" s="708" customFormat="1" x14ac:dyDescent="0.15">
      <c r="A46" s="700">
        <v>71</v>
      </c>
      <c r="B46" s="727" t="s">
        <v>539</v>
      </c>
      <c r="C46" s="734" t="s">
        <v>142</v>
      </c>
      <c r="D46" s="697" t="s">
        <v>510</v>
      </c>
      <c r="E46" s="740" t="s">
        <v>540</v>
      </c>
      <c r="F46" s="723" t="s">
        <v>483</v>
      </c>
      <c r="G46" s="734" t="s">
        <v>417</v>
      </c>
      <c r="H46" s="751">
        <v>0.75</v>
      </c>
    </row>
    <row r="47" spans="1:23" s="701" customFormat="1" x14ac:dyDescent="0.15">
      <c r="A47" s="700">
        <v>72</v>
      </c>
      <c r="B47" s="727" t="s">
        <v>541</v>
      </c>
      <c r="C47" s="734" t="s">
        <v>142</v>
      </c>
      <c r="D47" s="697" t="s">
        <v>510</v>
      </c>
      <c r="E47" s="740" t="s">
        <v>542</v>
      </c>
      <c r="F47" s="723" t="s">
        <v>483</v>
      </c>
      <c r="G47" s="734" t="s">
        <v>417</v>
      </c>
      <c r="H47" s="752">
        <v>2.6</v>
      </c>
      <c r="I47" s="708"/>
      <c r="J47" s="708"/>
      <c r="K47" s="708"/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08"/>
    </row>
    <row r="48" spans="1:23" s="709" customFormat="1" x14ac:dyDescent="0.15">
      <c r="A48" s="700">
        <v>73</v>
      </c>
      <c r="B48" s="727" t="s">
        <v>543</v>
      </c>
      <c r="C48" s="734" t="s">
        <v>142</v>
      </c>
      <c r="D48" s="697" t="s">
        <v>510</v>
      </c>
      <c r="E48" s="740" t="s">
        <v>544</v>
      </c>
      <c r="F48" s="723" t="s">
        <v>483</v>
      </c>
      <c r="G48" s="734" t="s">
        <v>417</v>
      </c>
      <c r="H48" s="752">
        <v>6.5</v>
      </c>
      <c r="I48" s="708"/>
      <c r="J48" s="708"/>
      <c r="K48" s="708"/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08"/>
    </row>
    <row r="49" spans="1:23" s="701" customFormat="1" x14ac:dyDescent="0.15">
      <c r="A49" s="700">
        <v>74</v>
      </c>
      <c r="B49" s="723" t="s">
        <v>545</v>
      </c>
      <c r="C49" s="733" t="s">
        <v>142</v>
      </c>
      <c r="D49" s="694" t="s">
        <v>510</v>
      </c>
      <c r="E49" s="739" t="s">
        <v>546</v>
      </c>
      <c r="F49" s="723" t="s">
        <v>483</v>
      </c>
      <c r="G49" s="734" t="s">
        <v>417</v>
      </c>
      <c r="H49" s="743">
        <v>3</v>
      </c>
      <c r="I49" s="708"/>
      <c r="J49" s="708"/>
      <c r="K49" s="708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08"/>
    </row>
    <row r="50" spans="1:23" s="701" customFormat="1" x14ac:dyDescent="0.15">
      <c r="A50" s="700">
        <v>78</v>
      </c>
      <c r="B50" s="718" t="s">
        <v>555</v>
      </c>
      <c r="C50" s="732" t="s">
        <v>554</v>
      </c>
      <c r="D50" s="697" t="s">
        <v>510</v>
      </c>
      <c r="E50" s="740" t="s">
        <v>556</v>
      </c>
      <c r="F50" s="718" t="s">
        <v>381</v>
      </c>
      <c r="G50" s="734" t="s">
        <v>417</v>
      </c>
      <c r="H50" s="752">
        <v>3.5</v>
      </c>
      <c r="I50" s="708"/>
      <c r="J50" s="708"/>
      <c r="K50" s="708"/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08"/>
    </row>
    <row r="51" spans="1:23" s="701" customFormat="1" x14ac:dyDescent="0.15">
      <c r="A51" s="700">
        <v>69</v>
      </c>
      <c r="B51" s="727" t="s">
        <v>535</v>
      </c>
      <c r="C51" s="732" t="s">
        <v>534</v>
      </c>
      <c r="D51" s="697" t="s">
        <v>510</v>
      </c>
      <c r="E51" s="740" t="s">
        <v>536</v>
      </c>
      <c r="F51" s="727" t="s">
        <v>381</v>
      </c>
      <c r="G51" s="734" t="s">
        <v>417</v>
      </c>
      <c r="H51" s="751">
        <v>2.04</v>
      </c>
      <c r="I51" s="708"/>
      <c r="J51" s="708"/>
      <c r="K51" s="708"/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08"/>
    </row>
    <row r="52" spans="1:23" s="704" customFormat="1" x14ac:dyDescent="0.15">
      <c r="A52" s="700">
        <v>67</v>
      </c>
      <c r="B52" s="758" t="s">
        <v>530</v>
      </c>
      <c r="C52" s="763" t="s">
        <v>529</v>
      </c>
      <c r="D52" s="772" t="s">
        <v>510</v>
      </c>
      <c r="E52" s="768" t="s">
        <v>531</v>
      </c>
      <c r="F52" s="758" t="s">
        <v>381</v>
      </c>
      <c r="G52" s="775" t="s">
        <v>417</v>
      </c>
      <c r="H52" s="780">
        <v>2</v>
      </c>
      <c r="I52" s="708"/>
      <c r="J52" s="708"/>
      <c r="K52" s="708"/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08"/>
    </row>
    <row r="53" spans="1:23" s="704" customFormat="1" x14ac:dyDescent="0.15">
      <c r="A53" s="700">
        <v>68</v>
      </c>
      <c r="B53" s="718" t="s">
        <v>532</v>
      </c>
      <c r="C53" s="733" t="s">
        <v>529</v>
      </c>
      <c r="D53" s="697" t="s">
        <v>510</v>
      </c>
      <c r="E53" s="740" t="s">
        <v>533</v>
      </c>
      <c r="F53" s="718" t="s">
        <v>381</v>
      </c>
      <c r="G53" s="734" t="s">
        <v>417</v>
      </c>
      <c r="H53" s="752">
        <v>1.5</v>
      </c>
      <c r="I53" s="708"/>
      <c r="J53" s="708"/>
      <c r="K53" s="708"/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08"/>
    </row>
    <row r="54" spans="1:23" s="704" customFormat="1" x14ac:dyDescent="0.15">
      <c r="A54" s="700">
        <v>76</v>
      </c>
      <c r="B54" s="728" t="s">
        <v>550</v>
      </c>
      <c r="C54" s="762" t="s">
        <v>529</v>
      </c>
      <c r="D54" s="771" t="s">
        <v>510</v>
      </c>
      <c r="E54" s="767" t="s">
        <v>551</v>
      </c>
      <c r="F54" s="728" t="s">
        <v>381</v>
      </c>
      <c r="G54" s="754" t="s">
        <v>417</v>
      </c>
      <c r="H54" s="779">
        <v>2.5</v>
      </c>
      <c r="I54" s="708"/>
      <c r="J54" s="708"/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08"/>
    </row>
    <row r="55" spans="1:23" s="701" customFormat="1" x14ac:dyDescent="0.15">
      <c r="A55" s="700">
        <v>77</v>
      </c>
      <c r="B55" s="718" t="s">
        <v>552</v>
      </c>
      <c r="C55" s="733" t="s">
        <v>529</v>
      </c>
      <c r="D55" s="692" t="s">
        <v>510</v>
      </c>
      <c r="E55" s="737" t="s">
        <v>553</v>
      </c>
      <c r="F55" s="718" t="s">
        <v>381</v>
      </c>
      <c r="G55" s="734" t="s">
        <v>417</v>
      </c>
      <c r="H55" s="751">
        <v>4.5</v>
      </c>
      <c r="I55" s="708"/>
      <c r="J55" s="708"/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08"/>
    </row>
    <row r="56" spans="1:23" s="704" customFormat="1" x14ac:dyDescent="0.15">
      <c r="A56" s="700">
        <v>44</v>
      </c>
      <c r="B56" s="757" t="s">
        <v>392</v>
      </c>
      <c r="C56" s="761" t="s">
        <v>271</v>
      </c>
      <c r="D56" s="770" t="s">
        <v>485</v>
      </c>
      <c r="E56" s="766" t="s">
        <v>484</v>
      </c>
      <c r="F56" s="773" t="s">
        <v>381</v>
      </c>
      <c r="G56" s="766" t="s">
        <v>417</v>
      </c>
      <c r="H56" s="778">
        <v>2.6</v>
      </c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</row>
    <row r="57" spans="1:23" s="701" customFormat="1" x14ac:dyDescent="0.15">
      <c r="A57" s="700">
        <v>45</v>
      </c>
      <c r="B57" s="719" t="s">
        <v>393</v>
      </c>
      <c r="C57" s="691" t="s">
        <v>271</v>
      </c>
      <c r="D57" s="691" t="s">
        <v>485</v>
      </c>
      <c r="E57" s="713" t="s">
        <v>486</v>
      </c>
      <c r="F57" s="719" t="s">
        <v>381</v>
      </c>
      <c r="G57" s="713" t="s">
        <v>417</v>
      </c>
      <c r="H57" s="748">
        <v>2.5</v>
      </c>
      <c r="I57" s="709"/>
      <c r="J57" s="709"/>
      <c r="K57" s="709"/>
      <c r="L57" s="709"/>
      <c r="M57" s="709"/>
      <c r="N57" s="709"/>
      <c r="O57" s="709"/>
      <c r="P57" s="709"/>
      <c r="Q57" s="709"/>
      <c r="R57" s="709"/>
      <c r="S57" s="709"/>
      <c r="T57" s="709"/>
      <c r="U57" s="709"/>
      <c r="V57" s="709"/>
      <c r="W57" s="709"/>
    </row>
    <row r="58" spans="1:23" s="704" customFormat="1" x14ac:dyDescent="0.15">
      <c r="A58" s="700">
        <v>46</v>
      </c>
      <c r="B58" s="757" t="s">
        <v>487</v>
      </c>
      <c r="C58" s="761" t="s">
        <v>394</v>
      </c>
      <c r="D58" s="687" t="s">
        <v>485</v>
      </c>
      <c r="E58" s="714" t="s">
        <v>488</v>
      </c>
      <c r="F58" s="773" t="s">
        <v>381</v>
      </c>
      <c r="G58" s="766" t="s">
        <v>417</v>
      </c>
      <c r="H58" s="781">
        <v>2.4</v>
      </c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</row>
    <row r="59" spans="1:23" s="701" customFormat="1" x14ac:dyDescent="0.15">
      <c r="A59" s="700">
        <v>47</v>
      </c>
      <c r="B59" s="714" t="s">
        <v>489</v>
      </c>
      <c r="C59" s="731" t="s">
        <v>394</v>
      </c>
      <c r="D59" s="687" t="s">
        <v>485</v>
      </c>
      <c r="E59" s="714" t="s">
        <v>490</v>
      </c>
      <c r="F59" s="719" t="s">
        <v>381</v>
      </c>
      <c r="G59" s="713" t="s">
        <v>417</v>
      </c>
      <c r="H59" s="748">
        <v>2.4</v>
      </c>
    </row>
    <row r="60" spans="1:23" s="704" customFormat="1" x14ac:dyDescent="0.15">
      <c r="A60" s="700">
        <v>48</v>
      </c>
      <c r="B60" s="714" t="s">
        <v>491</v>
      </c>
      <c r="C60" s="731" t="s">
        <v>394</v>
      </c>
      <c r="D60" s="691" t="s">
        <v>485</v>
      </c>
      <c r="E60" s="713" t="s">
        <v>492</v>
      </c>
      <c r="F60" s="719" t="s">
        <v>381</v>
      </c>
      <c r="G60" s="713" t="s">
        <v>417</v>
      </c>
      <c r="H60" s="687">
        <v>4.8</v>
      </c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</row>
    <row r="61" spans="1:23" s="708" customFormat="1" x14ac:dyDescent="0.15">
      <c r="A61" s="700">
        <v>49</v>
      </c>
      <c r="B61" s="725" t="s">
        <v>493</v>
      </c>
      <c r="C61" s="725" t="s">
        <v>394</v>
      </c>
      <c r="D61" s="690" t="s">
        <v>485</v>
      </c>
      <c r="E61" s="736" t="s">
        <v>494</v>
      </c>
      <c r="F61" s="726" t="s">
        <v>381</v>
      </c>
      <c r="G61" s="715" t="s">
        <v>422</v>
      </c>
      <c r="H61" s="690">
        <v>2.4</v>
      </c>
      <c r="I61" s="704"/>
      <c r="J61" s="704"/>
      <c r="K61" s="704"/>
      <c r="L61" s="704"/>
      <c r="M61" s="704"/>
      <c r="N61" s="704"/>
      <c r="O61" s="704"/>
      <c r="P61" s="704"/>
      <c r="Q61" s="704"/>
      <c r="R61" s="704"/>
      <c r="S61" s="704"/>
      <c r="T61" s="704"/>
      <c r="U61" s="704"/>
      <c r="V61" s="704"/>
      <c r="W61" s="704"/>
    </row>
    <row r="62" spans="1:23" s="701" customFormat="1" x14ac:dyDescent="0.15">
      <c r="A62" s="700">
        <v>50</v>
      </c>
      <c r="B62" s="725" t="s">
        <v>495</v>
      </c>
      <c r="C62" s="725" t="s">
        <v>394</v>
      </c>
      <c r="D62" s="696" t="s">
        <v>485</v>
      </c>
      <c r="E62" s="725" t="s">
        <v>496</v>
      </c>
      <c r="F62" s="726" t="s">
        <v>381</v>
      </c>
      <c r="G62" s="715" t="s">
        <v>422</v>
      </c>
      <c r="H62" s="690">
        <v>0.45</v>
      </c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</row>
    <row r="63" spans="1:23" s="701" customFormat="1" ht="30" x14ac:dyDescent="0.15">
      <c r="A63" s="700">
        <v>51</v>
      </c>
      <c r="B63" s="725" t="s">
        <v>497</v>
      </c>
      <c r="C63" s="725" t="s">
        <v>394</v>
      </c>
      <c r="D63" s="696" t="s">
        <v>485</v>
      </c>
      <c r="E63" s="725" t="s">
        <v>498</v>
      </c>
      <c r="F63" s="726" t="s">
        <v>381</v>
      </c>
      <c r="G63" s="715" t="s">
        <v>422</v>
      </c>
      <c r="H63" s="690">
        <v>2.4</v>
      </c>
      <c r="I63" s="704"/>
      <c r="J63" s="704"/>
      <c r="K63" s="704"/>
      <c r="L63" s="704"/>
      <c r="M63" s="704"/>
      <c r="N63" s="704"/>
      <c r="O63" s="704"/>
      <c r="P63" s="704"/>
      <c r="Q63" s="704"/>
      <c r="R63" s="704"/>
      <c r="S63" s="704"/>
      <c r="T63" s="704"/>
      <c r="U63" s="704"/>
      <c r="V63" s="704"/>
      <c r="W63" s="704"/>
    </row>
    <row r="64" spans="1:23" s="704" customFormat="1" ht="30" x14ac:dyDescent="0.15">
      <c r="A64" s="700">
        <v>52</v>
      </c>
      <c r="B64" s="722" t="s">
        <v>499</v>
      </c>
      <c r="C64" s="722" t="s">
        <v>395</v>
      </c>
      <c r="D64" s="693" t="s">
        <v>485</v>
      </c>
      <c r="E64" s="738" t="s">
        <v>500</v>
      </c>
      <c r="F64" s="719" t="s">
        <v>381</v>
      </c>
      <c r="G64" s="713" t="s">
        <v>417</v>
      </c>
      <c r="H64" s="695">
        <v>3.73</v>
      </c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</row>
    <row r="65" spans="1:23" s="708" customFormat="1" x14ac:dyDescent="0.15">
      <c r="A65" s="700">
        <v>53</v>
      </c>
      <c r="B65" s="725" t="s">
        <v>501</v>
      </c>
      <c r="C65" s="725" t="s">
        <v>395</v>
      </c>
      <c r="D65" s="696" t="s">
        <v>485</v>
      </c>
      <c r="E65" s="725" t="s">
        <v>502</v>
      </c>
      <c r="F65" s="726" t="s">
        <v>381</v>
      </c>
      <c r="G65" s="715" t="s">
        <v>422</v>
      </c>
      <c r="H65" s="742">
        <v>1.5</v>
      </c>
      <c r="I65" s="704"/>
      <c r="J65" s="704"/>
      <c r="K65" s="704"/>
      <c r="L65" s="704"/>
      <c r="M65" s="704"/>
      <c r="N65" s="704"/>
      <c r="O65" s="704"/>
      <c r="P65" s="704"/>
      <c r="Q65" s="704"/>
      <c r="R65" s="704"/>
      <c r="S65" s="704"/>
      <c r="T65" s="704"/>
      <c r="U65" s="704"/>
      <c r="V65" s="704"/>
      <c r="W65" s="704"/>
    </row>
    <row r="66" spans="1:23" s="704" customFormat="1" ht="30" x14ac:dyDescent="0.15">
      <c r="A66" s="700">
        <v>54</v>
      </c>
      <c r="B66" s="722" t="s">
        <v>503</v>
      </c>
      <c r="C66" s="722" t="s">
        <v>395</v>
      </c>
      <c r="D66" s="693" t="s">
        <v>485</v>
      </c>
      <c r="E66" s="722" t="s">
        <v>504</v>
      </c>
      <c r="F66" s="719" t="s">
        <v>381</v>
      </c>
      <c r="G66" s="713" t="s">
        <v>417</v>
      </c>
      <c r="H66" s="695">
        <v>0.96</v>
      </c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</row>
    <row r="67" spans="1:23" s="708" customFormat="1" x14ac:dyDescent="0.15">
      <c r="A67" s="700">
        <v>55</v>
      </c>
      <c r="B67" s="716" t="s">
        <v>505</v>
      </c>
      <c r="C67" s="725" t="s">
        <v>143</v>
      </c>
      <c r="D67" s="690" t="s">
        <v>507</v>
      </c>
      <c r="E67" s="736" t="s">
        <v>506</v>
      </c>
      <c r="F67" s="716" t="s">
        <v>483</v>
      </c>
      <c r="G67" s="715" t="s">
        <v>422</v>
      </c>
      <c r="H67" s="690">
        <v>1.2</v>
      </c>
      <c r="I67" s="704"/>
      <c r="J67" s="704"/>
      <c r="K67" s="704"/>
      <c r="L67" s="704"/>
      <c r="M67" s="704"/>
      <c r="N67" s="704"/>
      <c r="O67" s="704"/>
      <c r="P67" s="704"/>
      <c r="Q67" s="704"/>
      <c r="R67" s="704"/>
      <c r="S67" s="704"/>
      <c r="T67" s="704"/>
      <c r="U67" s="704"/>
      <c r="V67" s="704"/>
      <c r="W67" s="704"/>
    </row>
    <row r="68" spans="1:23" s="704" customFormat="1" ht="25.5" x14ac:dyDescent="0.15">
      <c r="A68" s="700">
        <v>38</v>
      </c>
      <c r="B68" s="713" t="s">
        <v>469</v>
      </c>
      <c r="C68" s="731" t="s">
        <v>299</v>
      </c>
      <c r="D68" s="691" t="s">
        <v>462</v>
      </c>
      <c r="E68" s="713" t="s">
        <v>470</v>
      </c>
      <c r="F68" s="719" t="s">
        <v>381</v>
      </c>
      <c r="G68" s="713" t="s">
        <v>417</v>
      </c>
      <c r="H68" s="748">
        <v>2</v>
      </c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</row>
    <row r="69" spans="1:23" s="667" customFormat="1" x14ac:dyDescent="0.15">
      <c r="A69" s="700">
        <v>32</v>
      </c>
      <c r="B69" s="719" t="s">
        <v>460</v>
      </c>
      <c r="C69" s="731" t="s">
        <v>271</v>
      </c>
      <c r="D69" s="691" t="s">
        <v>462</v>
      </c>
      <c r="E69" s="713" t="s">
        <v>461</v>
      </c>
      <c r="F69" s="719" t="s">
        <v>381</v>
      </c>
      <c r="G69" s="713" t="s">
        <v>417</v>
      </c>
      <c r="H69" s="687">
        <v>2.34</v>
      </c>
      <c r="I69" s="707"/>
      <c r="J69" s="707"/>
      <c r="K69" s="707"/>
      <c r="L69" s="707"/>
      <c r="M69" s="707"/>
      <c r="N69" s="707"/>
      <c r="O69" s="707"/>
      <c r="P69" s="707"/>
      <c r="Q69" s="707"/>
      <c r="R69" s="707"/>
      <c r="S69" s="707"/>
      <c r="T69" s="707"/>
      <c r="U69" s="707"/>
      <c r="V69" s="707"/>
      <c r="W69" s="707"/>
    </row>
    <row r="70" spans="1:23" s="708" customFormat="1" x14ac:dyDescent="0.15">
      <c r="A70" s="700">
        <v>34</v>
      </c>
      <c r="B70" s="719" t="s">
        <v>398</v>
      </c>
      <c r="C70" s="731" t="s">
        <v>271</v>
      </c>
      <c r="D70" s="691" t="s">
        <v>462</v>
      </c>
      <c r="E70" s="713" t="s">
        <v>464</v>
      </c>
      <c r="F70" s="719" t="s">
        <v>381</v>
      </c>
      <c r="G70" s="713" t="s">
        <v>417</v>
      </c>
      <c r="H70" s="748">
        <v>0.7</v>
      </c>
    </row>
    <row r="71" spans="1:23" s="708" customFormat="1" ht="25.5" x14ac:dyDescent="0.15">
      <c r="A71" s="700">
        <v>35</v>
      </c>
      <c r="B71" s="714" t="s">
        <v>465</v>
      </c>
      <c r="C71" s="731" t="s">
        <v>271</v>
      </c>
      <c r="D71" s="691" t="s">
        <v>462</v>
      </c>
      <c r="E71" s="731" t="s">
        <v>466</v>
      </c>
      <c r="F71" s="719" t="s">
        <v>381</v>
      </c>
      <c r="G71" s="713" t="s">
        <v>417</v>
      </c>
      <c r="H71" s="748">
        <v>5</v>
      </c>
    </row>
    <row r="72" spans="1:23" s="708" customFormat="1" x14ac:dyDescent="0.15">
      <c r="A72" s="700">
        <v>33</v>
      </c>
      <c r="B72" s="719" t="s">
        <v>397</v>
      </c>
      <c r="C72" s="731" t="s">
        <v>425</v>
      </c>
      <c r="D72" s="693" t="s">
        <v>462</v>
      </c>
      <c r="E72" s="714" t="s">
        <v>463</v>
      </c>
      <c r="F72" s="719" t="s">
        <v>381</v>
      </c>
      <c r="G72" s="713" t="s">
        <v>417</v>
      </c>
      <c r="H72" s="748">
        <v>11</v>
      </c>
      <c r="I72" s="707"/>
      <c r="J72" s="707"/>
      <c r="K72" s="707"/>
      <c r="L72" s="707"/>
      <c r="M72" s="707"/>
      <c r="N72" s="707"/>
      <c r="O72" s="707"/>
      <c r="P72" s="707"/>
      <c r="Q72" s="707"/>
      <c r="R72" s="707"/>
      <c r="S72" s="707"/>
      <c r="T72" s="707"/>
      <c r="U72" s="707"/>
      <c r="V72" s="707"/>
      <c r="W72" s="707"/>
    </row>
    <row r="73" spans="1:23" s="708" customFormat="1" x14ac:dyDescent="0.15">
      <c r="A73" s="700">
        <v>41</v>
      </c>
      <c r="B73" s="722" t="s">
        <v>475</v>
      </c>
      <c r="C73" s="722" t="s">
        <v>475</v>
      </c>
      <c r="D73" s="693" t="s">
        <v>462</v>
      </c>
      <c r="E73" s="738" t="s">
        <v>476</v>
      </c>
      <c r="F73" s="719" t="s">
        <v>381</v>
      </c>
      <c r="G73" s="713" t="s">
        <v>417</v>
      </c>
      <c r="H73" s="745">
        <v>4</v>
      </c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</row>
    <row r="74" spans="1:23" s="708" customFormat="1" x14ac:dyDescent="0.15">
      <c r="A74" s="700">
        <v>36</v>
      </c>
      <c r="B74" s="714" t="s">
        <v>399</v>
      </c>
      <c r="C74" s="731" t="s">
        <v>400</v>
      </c>
      <c r="D74" s="691" t="s">
        <v>462</v>
      </c>
      <c r="E74" s="713" t="s">
        <v>467</v>
      </c>
      <c r="F74" s="719" t="s">
        <v>381</v>
      </c>
      <c r="G74" s="713" t="s">
        <v>417</v>
      </c>
      <c r="H74" s="748">
        <v>4</v>
      </c>
    </row>
    <row r="75" spans="1:23" s="708" customFormat="1" x14ac:dyDescent="0.15">
      <c r="A75" s="700">
        <v>37</v>
      </c>
      <c r="B75" s="720" t="s">
        <v>401</v>
      </c>
      <c r="C75" s="720" t="s">
        <v>400</v>
      </c>
      <c r="D75" s="688" t="s">
        <v>462</v>
      </c>
      <c r="E75" s="715" t="s">
        <v>468</v>
      </c>
      <c r="F75" s="726" t="s">
        <v>381</v>
      </c>
      <c r="G75" s="715" t="s">
        <v>422</v>
      </c>
      <c r="H75" s="750">
        <v>4</v>
      </c>
      <c r="I75" s="704"/>
      <c r="J75" s="704"/>
      <c r="K75" s="704"/>
      <c r="L75" s="704"/>
      <c r="M75" s="704"/>
      <c r="N75" s="704"/>
      <c r="O75" s="704"/>
      <c r="P75" s="704"/>
      <c r="Q75" s="704"/>
      <c r="R75" s="704"/>
      <c r="S75" s="704"/>
      <c r="T75" s="704"/>
      <c r="U75" s="704"/>
      <c r="V75" s="704"/>
      <c r="W75" s="704"/>
    </row>
    <row r="76" spans="1:23" s="708" customFormat="1" x14ac:dyDescent="0.15">
      <c r="A76" s="700">
        <v>42</v>
      </c>
      <c r="B76" s="723" t="s">
        <v>478</v>
      </c>
      <c r="C76" s="733" t="s">
        <v>477</v>
      </c>
      <c r="D76" s="694" t="s">
        <v>462</v>
      </c>
      <c r="E76" s="739" t="s">
        <v>479</v>
      </c>
      <c r="F76" s="727" t="s">
        <v>381</v>
      </c>
      <c r="G76" s="734" t="s">
        <v>417</v>
      </c>
      <c r="H76" s="743">
        <v>6</v>
      </c>
    </row>
    <row r="77" spans="1:23" s="708" customFormat="1" x14ac:dyDescent="0.15">
      <c r="A77" s="700">
        <v>43</v>
      </c>
      <c r="B77" s="724" t="s">
        <v>481</v>
      </c>
      <c r="C77" s="724" t="s">
        <v>480</v>
      </c>
      <c r="D77" s="695" t="s">
        <v>462</v>
      </c>
      <c r="E77" s="724" t="s">
        <v>482</v>
      </c>
      <c r="F77" s="724" t="s">
        <v>483</v>
      </c>
      <c r="G77" s="724" t="s">
        <v>417</v>
      </c>
      <c r="H77" s="741">
        <v>10</v>
      </c>
    </row>
    <row r="78" spans="1:23" s="708" customFormat="1" ht="30" x14ac:dyDescent="0.15">
      <c r="A78" s="700">
        <v>40</v>
      </c>
      <c r="B78" s="721" t="s">
        <v>473</v>
      </c>
      <c r="C78" s="721" t="s">
        <v>472</v>
      </c>
      <c r="D78" s="693" t="s">
        <v>462</v>
      </c>
      <c r="E78" s="738" t="s">
        <v>474</v>
      </c>
      <c r="F78" s="719" t="s">
        <v>381</v>
      </c>
      <c r="G78" s="713" t="s">
        <v>417</v>
      </c>
      <c r="H78" s="745">
        <v>1</v>
      </c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</row>
    <row r="79" spans="1:23" s="708" customFormat="1" x14ac:dyDescent="0.15">
      <c r="A79" s="700">
        <v>39</v>
      </c>
      <c r="B79" s="714" t="s">
        <v>402</v>
      </c>
      <c r="C79" s="731" t="s">
        <v>356</v>
      </c>
      <c r="D79" s="691" t="s">
        <v>462</v>
      </c>
      <c r="E79" s="713" t="s">
        <v>471</v>
      </c>
      <c r="F79" s="719" t="s">
        <v>381</v>
      </c>
      <c r="G79" s="713" t="s">
        <v>417</v>
      </c>
      <c r="H79" s="748">
        <v>0.96</v>
      </c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</row>
    <row r="80" spans="1:23" s="708" customFormat="1" ht="25.5" x14ac:dyDescent="0.15">
      <c r="A80" s="702">
        <v>79</v>
      </c>
      <c r="B80" s="715" t="s">
        <v>557</v>
      </c>
      <c r="C80" s="716" t="s">
        <v>365</v>
      </c>
      <c r="D80" s="689" t="s">
        <v>559</v>
      </c>
      <c r="E80" s="715" t="s">
        <v>558</v>
      </c>
      <c r="F80" s="716" t="s">
        <v>455</v>
      </c>
      <c r="G80" s="716" t="s">
        <v>422</v>
      </c>
      <c r="H80" s="690">
        <v>0.96</v>
      </c>
      <c r="I80" s="704"/>
      <c r="J80" s="704"/>
      <c r="K80" s="704"/>
      <c r="L80" s="704"/>
      <c r="M80" s="704"/>
      <c r="N80" s="704"/>
      <c r="O80" s="704"/>
      <c r="P80" s="704"/>
      <c r="Q80" s="704"/>
      <c r="R80" s="704"/>
      <c r="S80" s="704"/>
      <c r="T80" s="704"/>
      <c r="U80" s="704"/>
      <c r="V80" s="704"/>
      <c r="W80" s="704"/>
    </row>
    <row r="81" spans="1:23" s="708" customFormat="1" x14ac:dyDescent="0.15">
      <c r="A81" s="711">
        <v>75</v>
      </c>
      <c r="B81" s="782" t="s">
        <v>547</v>
      </c>
      <c r="C81" s="762" t="s">
        <v>148</v>
      </c>
      <c r="D81" s="784" t="s">
        <v>549</v>
      </c>
      <c r="E81" s="783" t="s">
        <v>548</v>
      </c>
      <c r="F81" s="785" t="s">
        <v>483</v>
      </c>
      <c r="G81" s="754" t="s">
        <v>417</v>
      </c>
      <c r="H81" s="744">
        <v>4.5</v>
      </c>
    </row>
    <row r="82" spans="1:23" s="703" customFormat="1" x14ac:dyDescent="0.15">
      <c r="A82" s="700">
        <v>66</v>
      </c>
      <c r="B82" s="714" t="s">
        <v>405</v>
      </c>
      <c r="C82" s="731" t="s">
        <v>304</v>
      </c>
      <c r="D82" s="691" t="s">
        <v>528</v>
      </c>
      <c r="E82" s="713" t="s">
        <v>527</v>
      </c>
      <c r="F82" s="714" t="s">
        <v>381</v>
      </c>
      <c r="G82" s="713" t="s">
        <v>417</v>
      </c>
      <c r="H82" s="748">
        <v>1.5</v>
      </c>
      <c r="I82" s="786"/>
      <c r="J82" s="710"/>
      <c r="K82" s="710"/>
      <c r="L82" s="710"/>
      <c r="M82" s="710"/>
      <c r="N82" s="710"/>
      <c r="O82" s="710"/>
      <c r="P82" s="710"/>
      <c r="Q82" s="710"/>
      <c r="R82" s="710"/>
      <c r="S82" s="710"/>
      <c r="T82" s="710"/>
      <c r="U82" s="710"/>
      <c r="V82" s="710"/>
      <c r="W82" s="710"/>
    </row>
    <row r="83" spans="1:23" x14ac:dyDescent="0.25">
      <c r="B83" s="729"/>
      <c r="D83" s="698"/>
      <c r="E83" s="729"/>
      <c r="F83" s="729"/>
      <c r="G83" s="729"/>
      <c r="H83" s="753"/>
    </row>
    <row r="84" spans="1:23" x14ac:dyDescent="0.25">
      <c r="B84" s="729"/>
      <c r="D84" s="698"/>
      <c r="E84" s="729"/>
      <c r="F84" s="729"/>
      <c r="G84" s="729"/>
      <c r="H84" s="753"/>
    </row>
    <row r="85" spans="1:23" x14ac:dyDescent="0.25">
      <c r="B85" s="729"/>
      <c r="D85" s="698"/>
      <c r="E85" s="729"/>
      <c r="F85" s="729"/>
      <c r="G85" s="729"/>
      <c r="H85" s="753"/>
    </row>
    <row r="86" spans="1:23" x14ac:dyDescent="0.25">
      <c r="B86" s="729"/>
      <c r="D86" s="698"/>
      <c r="E86" s="729"/>
      <c r="F86" s="729"/>
      <c r="G86" s="729"/>
      <c r="H86" s="753"/>
    </row>
    <row r="87" spans="1:23" x14ac:dyDescent="0.25">
      <c r="B87" s="729"/>
      <c r="D87" s="698"/>
      <c r="E87" s="729"/>
      <c r="F87" s="729"/>
      <c r="G87" s="729"/>
      <c r="H87" s="753"/>
    </row>
  </sheetData>
  <autoFilter ref="A3:H81" xr:uid="{00000000-0009-0000-0000-000004000000}"/>
  <sortState ref="A4:W82">
    <sortCondition ref="C4:C82"/>
  </sortState>
  <mergeCells count="1">
    <mergeCell ref="A2:H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N33"/>
  <sheetViews>
    <sheetView topLeftCell="A7" zoomScaleNormal="100" zoomScaleSheetLayoutView="100" workbookViewId="0">
      <selection activeCell="O19" sqref="O19"/>
    </sheetView>
  </sheetViews>
  <sheetFormatPr defaultRowHeight="12.75" x14ac:dyDescent="0.2"/>
  <cols>
    <col min="1" max="1" width="7" style="23" customWidth="1"/>
    <col min="2" max="2" width="22.125" style="23" customWidth="1"/>
    <col min="3" max="3" width="11.5" style="23" customWidth="1"/>
    <col min="4" max="4" width="13" style="23" customWidth="1"/>
    <col min="5" max="5" width="7.875" style="255" hidden="1" customWidth="1"/>
    <col min="6" max="6" width="10.375" style="256" bestFit="1" customWidth="1"/>
    <col min="7" max="7" width="9.5" style="256" customWidth="1"/>
    <col min="8" max="8" width="9.25" style="257" customWidth="1"/>
    <col min="9" max="16384" width="9" style="23"/>
  </cols>
  <sheetData>
    <row r="1" spans="1:14" s="40" customFormat="1" ht="32.450000000000003" customHeight="1" x14ac:dyDescent="0.15">
      <c r="A1" s="884" t="s">
        <v>292</v>
      </c>
      <c r="B1" s="885"/>
      <c r="C1" s="885"/>
      <c r="D1" s="885"/>
      <c r="E1" s="885"/>
      <c r="F1" s="885"/>
      <c r="G1" s="885"/>
      <c r="H1" s="886"/>
    </row>
    <row r="2" spans="1:14" s="1" customFormat="1" ht="43.9" customHeight="1" x14ac:dyDescent="0.15">
      <c r="A2" s="554" t="s">
        <v>131</v>
      </c>
      <c r="B2" s="555" t="s">
        <v>132</v>
      </c>
      <c r="C2" s="556" t="s">
        <v>147</v>
      </c>
      <c r="D2" s="556" t="s">
        <v>269</v>
      </c>
      <c r="E2" s="556" t="s">
        <v>96</v>
      </c>
      <c r="F2" s="556" t="s">
        <v>76</v>
      </c>
      <c r="G2" s="556" t="s">
        <v>282</v>
      </c>
      <c r="H2" s="557" t="s">
        <v>199</v>
      </c>
    </row>
    <row r="3" spans="1:14" s="1" customFormat="1" ht="14.25" customHeight="1" x14ac:dyDescent="0.15">
      <c r="A3" s="558" t="s">
        <v>115</v>
      </c>
      <c r="B3" s="559" t="s">
        <v>116</v>
      </c>
      <c r="C3" s="560" t="s">
        <v>117</v>
      </c>
      <c r="D3" s="560" t="s">
        <v>118</v>
      </c>
      <c r="E3" s="560" t="s">
        <v>361</v>
      </c>
      <c r="F3" s="560" t="s">
        <v>119</v>
      </c>
      <c r="G3" s="560" t="s">
        <v>120</v>
      </c>
      <c r="H3" s="561" t="s">
        <v>121</v>
      </c>
    </row>
    <row r="4" spans="1:14" s="1" customFormat="1" ht="21" customHeight="1" x14ac:dyDescent="0.15">
      <c r="A4" s="887" t="s">
        <v>133</v>
      </c>
      <c r="B4" s="882" t="s">
        <v>134</v>
      </c>
      <c r="C4" s="430" t="s">
        <v>217</v>
      </c>
      <c r="D4" s="431">
        <v>1968</v>
      </c>
      <c r="E4" s="499" t="s">
        <v>66</v>
      </c>
      <c r="F4" s="499" t="s">
        <v>30</v>
      </c>
      <c r="G4" s="500" t="s">
        <v>40</v>
      </c>
      <c r="H4" s="432">
        <v>2</v>
      </c>
      <c r="N4" s="3"/>
    </row>
    <row r="5" spans="1:14" s="1" customFormat="1" ht="21" customHeight="1" x14ac:dyDescent="0.15">
      <c r="A5" s="887"/>
      <c r="B5" s="882"/>
      <c r="C5" s="433" t="s">
        <v>31</v>
      </c>
      <c r="D5" s="434" t="s">
        <v>109</v>
      </c>
      <c r="E5" s="501" t="s">
        <v>66</v>
      </c>
      <c r="F5" s="501" t="s">
        <v>218</v>
      </c>
      <c r="G5" s="502" t="s">
        <v>40</v>
      </c>
      <c r="H5" s="435">
        <v>1.7</v>
      </c>
      <c r="N5" s="3"/>
    </row>
    <row r="6" spans="1:14" s="1" customFormat="1" ht="21" customHeight="1" x14ac:dyDescent="0.15">
      <c r="A6" s="887"/>
      <c r="B6" s="882"/>
      <c r="C6" s="433" t="s">
        <v>32</v>
      </c>
      <c r="D6" s="434">
        <v>1981</v>
      </c>
      <c r="E6" s="501" t="s">
        <v>66</v>
      </c>
      <c r="F6" s="501" t="s">
        <v>30</v>
      </c>
      <c r="G6" s="502" t="s">
        <v>40</v>
      </c>
      <c r="H6" s="435">
        <v>1.6</v>
      </c>
      <c r="N6" s="3"/>
    </row>
    <row r="7" spans="1:14" s="1" customFormat="1" ht="21" customHeight="1" x14ac:dyDescent="0.15">
      <c r="A7" s="887"/>
      <c r="B7" s="882"/>
      <c r="C7" s="433" t="s">
        <v>33</v>
      </c>
      <c r="D7" s="436">
        <v>1983</v>
      </c>
      <c r="E7" s="501" t="s">
        <v>66</v>
      </c>
      <c r="F7" s="501" t="s">
        <v>30</v>
      </c>
      <c r="G7" s="502" t="s">
        <v>40</v>
      </c>
      <c r="H7" s="435">
        <v>1.6</v>
      </c>
      <c r="N7" s="3"/>
    </row>
    <row r="8" spans="1:14" s="1" customFormat="1" ht="21" customHeight="1" x14ac:dyDescent="0.15">
      <c r="A8" s="887"/>
      <c r="B8" s="882"/>
      <c r="C8" s="433" t="s">
        <v>105</v>
      </c>
      <c r="D8" s="436">
        <v>1990</v>
      </c>
      <c r="E8" s="501" t="s">
        <v>67</v>
      </c>
      <c r="F8" s="501" t="s">
        <v>30</v>
      </c>
      <c r="G8" s="502" t="s">
        <v>40</v>
      </c>
      <c r="H8" s="435">
        <v>0.63</v>
      </c>
      <c r="N8" s="3"/>
    </row>
    <row r="9" spans="1:14" s="1" customFormat="1" ht="21" customHeight="1" x14ac:dyDescent="0.15">
      <c r="A9" s="887"/>
      <c r="B9" s="882"/>
      <c r="C9" s="448" t="s">
        <v>104</v>
      </c>
      <c r="D9" s="449">
        <v>1998</v>
      </c>
      <c r="E9" s="501" t="s">
        <v>66</v>
      </c>
      <c r="F9" s="509" t="s">
        <v>30</v>
      </c>
      <c r="G9" s="502" t="s">
        <v>40</v>
      </c>
      <c r="H9" s="519">
        <v>2.5</v>
      </c>
      <c r="N9" s="3"/>
    </row>
    <row r="10" spans="1:14" s="1" customFormat="1" ht="21" hidden="1" customHeight="1" x14ac:dyDescent="0.15">
      <c r="A10" s="887"/>
      <c r="B10" s="882"/>
      <c r="C10" s="518" t="s">
        <v>286</v>
      </c>
      <c r="D10" s="434">
        <v>1964</v>
      </c>
      <c r="E10" s="501" t="s">
        <v>66</v>
      </c>
      <c r="F10" s="501" t="s">
        <v>30</v>
      </c>
      <c r="G10" s="500" t="s">
        <v>210</v>
      </c>
      <c r="H10" s="541" t="s">
        <v>363</v>
      </c>
      <c r="N10" s="3"/>
    </row>
    <row r="11" spans="1:14" s="1" customFormat="1" ht="21" customHeight="1" x14ac:dyDescent="0.15">
      <c r="A11" s="887"/>
      <c r="B11" s="882"/>
      <c r="C11" s="433" t="s">
        <v>287</v>
      </c>
      <c r="D11" s="436">
        <v>2018</v>
      </c>
      <c r="E11" s="499" t="s">
        <v>67</v>
      </c>
      <c r="F11" s="501" t="s">
        <v>30</v>
      </c>
      <c r="G11" s="502" t="s">
        <v>210</v>
      </c>
      <c r="H11" s="435">
        <v>1.6</v>
      </c>
      <c r="N11" s="3"/>
    </row>
    <row r="12" spans="1:14" s="1" customFormat="1" ht="21" customHeight="1" x14ac:dyDescent="0.15">
      <c r="A12" s="887"/>
      <c r="B12" s="882"/>
      <c r="C12" s="433" t="s">
        <v>288</v>
      </c>
      <c r="D12" s="436">
        <v>2020</v>
      </c>
      <c r="E12" s="501" t="s">
        <v>67</v>
      </c>
      <c r="F12" s="501" t="s">
        <v>30</v>
      </c>
      <c r="G12" s="502" t="s">
        <v>210</v>
      </c>
      <c r="H12" s="435">
        <v>5</v>
      </c>
      <c r="N12" s="3"/>
    </row>
    <row r="13" spans="1:14" s="1" customFormat="1" ht="21" customHeight="1" x14ac:dyDescent="0.15">
      <c r="A13" s="887"/>
      <c r="B13" s="883"/>
      <c r="C13" s="437" t="s">
        <v>289</v>
      </c>
      <c r="D13" s="438">
        <v>2020</v>
      </c>
      <c r="E13" s="503" t="s">
        <v>291</v>
      </c>
      <c r="F13" s="503" t="s">
        <v>30</v>
      </c>
      <c r="G13" s="504" t="s">
        <v>290</v>
      </c>
      <c r="H13" s="439">
        <v>1.5</v>
      </c>
    </row>
    <row r="14" spans="1:14" s="1" customFormat="1" ht="21" customHeight="1" x14ac:dyDescent="0.15">
      <c r="A14" s="887"/>
      <c r="B14" s="440" t="s">
        <v>6</v>
      </c>
      <c r="C14" s="440"/>
      <c r="D14" s="230"/>
      <c r="E14" s="229"/>
      <c r="F14" s="229"/>
      <c r="G14" s="505"/>
      <c r="H14" s="441">
        <f>SUM(H4:H13)</f>
        <v>18.130000000000003</v>
      </c>
    </row>
    <row r="15" spans="1:14" s="1" customFormat="1" ht="21" customHeight="1" x14ac:dyDescent="0.15">
      <c r="A15" s="887"/>
      <c r="B15" s="881" t="s">
        <v>135</v>
      </c>
      <c r="C15" s="433" t="s">
        <v>35</v>
      </c>
      <c r="D15" s="434">
        <v>1969</v>
      </c>
      <c r="E15" s="501" t="s">
        <v>67</v>
      </c>
      <c r="F15" s="501" t="s">
        <v>30</v>
      </c>
      <c r="G15" s="502" t="s">
        <v>201</v>
      </c>
      <c r="H15" s="435">
        <v>3</v>
      </c>
      <c r="N15" s="3"/>
    </row>
    <row r="16" spans="1:14" s="1" customFormat="1" ht="21" customHeight="1" x14ac:dyDescent="0.15">
      <c r="A16" s="887"/>
      <c r="B16" s="882"/>
      <c r="C16" s="433" t="s">
        <v>243</v>
      </c>
      <c r="D16" s="436">
        <v>1970</v>
      </c>
      <c r="E16" s="501" t="s">
        <v>67</v>
      </c>
      <c r="F16" s="501" t="s">
        <v>30</v>
      </c>
      <c r="G16" s="502" t="s">
        <v>201</v>
      </c>
      <c r="H16" s="435">
        <v>0.75</v>
      </c>
      <c r="N16" s="3"/>
    </row>
    <row r="17" spans="1:14" s="1" customFormat="1" ht="21" customHeight="1" x14ac:dyDescent="0.15">
      <c r="A17" s="887"/>
      <c r="B17" s="882"/>
      <c r="C17" s="433" t="s">
        <v>367</v>
      </c>
      <c r="D17" s="436">
        <v>1987</v>
      </c>
      <c r="E17" s="501"/>
      <c r="F17" s="501" t="s">
        <v>30</v>
      </c>
      <c r="G17" s="502" t="s">
        <v>41</v>
      </c>
      <c r="H17" s="435">
        <v>3</v>
      </c>
      <c r="N17" s="3"/>
    </row>
    <row r="18" spans="1:14" s="1" customFormat="1" ht="21" customHeight="1" x14ac:dyDescent="0.15">
      <c r="A18" s="887"/>
      <c r="B18" s="883"/>
      <c r="C18" s="433" t="s">
        <v>36</v>
      </c>
      <c r="D18" s="434">
        <v>1997</v>
      </c>
      <c r="E18" s="501" t="s">
        <v>67</v>
      </c>
      <c r="F18" s="501" t="s">
        <v>30</v>
      </c>
      <c r="G18" s="502" t="s">
        <v>41</v>
      </c>
      <c r="H18" s="435">
        <v>2.6</v>
      </c>
      <c r="N18" s="3"/>
    </row>
    <row r="19" spans="1:14" s="1" customFormat="1" ht="21" customHeight="1" x14ac:dyDescent="0.15">
      <c r="A19" s="887"/>
      <c r="B19" s="231" t="s">
        <v>6</v>
      </c>
      <c r="C19" s="231"/>
      <c r="D19" s="442"/>
      <c r="E19" s="506"/>
      <c r="F19" s="506" t="s">
        <v>0</v>
      </c>
      <c r="G19" s="507"/>
      <c r="H19" s="444">
        <f>SUM(H15:H18)</f>
        <v>9.35</v>
      </c>
    </row>
    <row r="20" spans="1:14" s="1" customFormat="1" ht="21" hidden="1" customHeight="1" x14ac:dyDescent="0.15">
      <c r="A20" s="887"/>
      <c r="B20" s="445" t="s">
        <v>136</v>
      </c>
      <c r="C20" s="520" t="s">
        <v>202</v>
      </c>
      <c r="D20" s="436">
        <v>1984</v>
      </c>
      <c r="E20" s="501" t="s">
        <v>67</v>
      </c>
      <c r="F20" s="501" t="s">
        <v>37</v>
      </c>
      <c r="G20" s="502" t="s">
        <v>203</v>
      </c>
      <c r="H20" s="521" t="s">
        <v>295</v>
      </c>
    </row>
    <row r="21" spans="1:14" s="1" customFormat="1" ht="21" customHeight="1" x14ac:dyDescent="0.15">
      <c r="A21" s="888"/>
      <c r="B21" s="446" t="s">
        <v>137</v>
      </c>
      <c r="C21" s="231"/>
      <c r="D21" s="447"/>
      <c r="E21" s="231"/>
      <c r="F21" s="231" t="s">
        <v>0</v>
      </c>
      <c r="G21" s="508"/>
      <c r="H21" s="444">
        <f>H19+H14</f>
        <v>27.480000000000004</v>
      </c>
    </row>
    <row r="22" spans="1:14" s="1" customFormat="1" ht="21" customHeight="1" x14ac:dyDescent="0.15">
      <c r="A22" s="889"/>
      <c r="B22" s="445" t="s">
        <v>138</v>
      </c>
      <c r="C22" s="547" t="s">
        <v>38</v>
      </c>
      <c r="D22" s="544">
        <v>1969</v>
      </c>
      <c r="E22" s="545" t="s">
        <v>34</v>
      </c>
      <c r="F22" s="545" t="s">
        <v>30</v>
      </c>
      <c r="G22" s="502" t="s">
        <v>210</v>
      </c>
      <c r="H22" s="435">
        <v>2.04</v>
      </c>
    </row>
    <row r="23" spans="1:14" s="1" customFormat="1" ht="21" customHeight="1" x14ac:dyDescent="0.15">
      <c r="A23" s="558" t="s">
        <v>42</v>
      </c>
      <c r="B23" s="562"/>
      <c r="C23" s="563"/>
      <c r="D23" s="563"/>
      <c r="E23" s="563"/>
      <c r="F23" s="563" t="s">
        <v>0</v>
      </c>
      <c r="G23" s="564"/>
      <c r="H23" s="565">
        <f>H22+H21</f>
        <v>29.520000000000003</v>
      </c>
    </row>
    <row r="24" spans="1:14" s="1" customFormat="1" ht="21" customHeight="1" x14ac:dyDescent="0.15">
      <c r="A24" s="878" t="s">
        <v>99</v>
      </c>
      <c r="B24" s="881" t="s">
        <v>139</v>
      </c>
      <c r="C24" s="430" t="s">
        <v>293</v>
      </c>
      <c r="D24" s="431">
        <v>1984</v>
      </c>
      <c r="E24" s="499" t="s">
        <v>67</v>
      </c>
      <c r="F24" s="499" t="s">
        <v>30</v>
      </c>
      <c r="G24" s="500" t="s">
        <v>41</v>
      </c>
      <c r="H24" s="432">
        <v>2.5</v>
      </c>
      <c r="N24" s="3"/>
    </row>
    <row r="25" spans="1:14" s="1" customFormat="1" ht="21" customHeight="1" x14ac:dyDescent="0.15">
      <c r="A25" s="879"/>
      <c r="B25" s="882"/>
      <c r="C25" s="433" t="s">
        <v>294</v>
      </c>
      <c r="D25" s="436">
        <v>1994</v>
      </c>
      <c r="E25" s="501" t="s">
        <v>67</v>
      </c>
      <c r="F25" s="501" t="s">
        <v>30</v>
      </c>
      <c r="G25" s="502" t="s">
        <v>41</v>
      </c>
      <c r="H25" s="435">
        <v>4.5</v>
      </c>
      <c r="N25" s="3"/>
    </row>
    <row r="26" spans="1:14" s="1" customFormat="1" ht="21" customHeight="1" x14ac:dyDescent="0.15">
      <c r="A26" s="879"/>
      <c r="B26" s="882"/>
      <c r="C26" s="433" t="s">
        <v>39</v>
      </c>
      <c r="D26" s="434">
        <v>1957</v>
      </c>
      <c r="E26" s="501" t="s">
        <v>66</v>
      </c>
      <c r="F26" s="501" t="s">
        <v>30</v>
      </c>
      <c r="G26" s="502" t="s">
        <v>39</v>
      </c>
      <c r="H26" s="435">
        <v>2</v>
      </c>
      <c r="N26" s="3"/>
    </row>
    <row r="27" spans="1:14" s="1" customFormat="1" ht="21" customHeight="1" x14ac:dyDescent="0.15">
      <c r="A27" s="879"/>
      <c r="B27" s="883"/>
      <c r="C27" s="448" t="s">
        <v>44</v>
      </c>
      <c r="D27" s="449">
        <v>1995</v>
      </c>
      <c r="E27" s="509" t="s">
        <v>66</v>
      </c>
      <c r="F27" s="509" t="s">
        <v>30</v>
      </c>
      <c r="G27" s="510" t="s">
        <v>44</v>
      </c>
      <c r="H27" s="519">
        <v>1.5</v>
      </c>
      <c r="N27" s="3"/>
    </row>
    <row r="28" spans="1:14" s="1" customFormat="1" ht="21" customHeight="1" x14ac:dyDescent="0.15">
      <c r="A28" s="880"/>
      <c r="B28" s="450" t="s">
        <v>6</v>
      </c>
      <c r="C28" s="546"/>
      <c r="D28" s="542"/>
      <c r="E28" s="543"/>
      <c r="F28" s="543" t="s">
        <v>0</v>
      </c>
      <c r="G28" s="443"/>
      <c r="H28" s="444">
        <f>SUM(H24:H27)</f>
        <v>10.5</v>
      </c>
    </row>
    <row r="29" spans="1:14" s="1" customFormat="1" ht="21" customHeight="1" x14ac:dyDescent="0.15">
      <c r="A29" s="558" t="s">
        <v>62</v>
      </c>
      <c r="B29" s="562"/>
      <c r="C29" s="563"/>
      <c r="D29" s="563"/>
      <c r="E29" s="563"/>
      <c r="F29" s="563"/>
      <c r="G29" s="564"/>
      <c r="H29" s="565">
        <f>H28</f>
        <v>10.5</v>
      </c>
    </row>
    <row r="30" spans="1:14" s="1" customFormat="1" ht="21" customHeight="1" thickBot="1" x14ac:dyDescent="0.2">
      <c r="A30" s="566" t="s">
        <v>43</v>
      </c>
      <c r="B30" s="567"/>
      <c r="C30" s="568"/>
      <c r="D30" s="569"/>
      <c r="E30" s="570"/>
      <c r="F30" s="570" t="s">
        <v>0</v>
      </c>
      <c r="G30" s="571"/>
      <c r="H30" s="572">
        <f>H29+H23</f>
        <v>40.020000000000003</v>
      </c>
    </row>
    <row r="31" spans="1:14" s="5" customFormat="1" ht="18" customHeight="1" thickTop="1" thickBot="1" x14ac:dyDescent="0.25">
      <c r="A31" s="451"/>
      <c r="B31" s="452"/>
      <c r="C31" s="453"/>
      <c r="D31" s="453"/>
      <c r="E31" s="454"/>
      <c r="F31" s="455"/>
      <c r="G31" s="455"/>
      <c r="H31" s="456"/>
    </row>
    <row r="32" spans="1:14" s="1" customFormat="1" ht="15.75" customHeight="1" x14ac:dyDescent="0.2">
      <c r="A32" s="232"/>
      <c r="B32" s="232"/>
      <c r="C32" s="6"/>
      <c r="D32" s="6"/>
      <c r="E32" s="17"/>
      <c r="F32" s="16"/>
      <c r="G32" s="16"/>
      <c r="H32" s="233"/>
    </row>
    <row r="33" spans="5:8" s="6" customFormat="1" x14ac:dyDescent="0.2">
      <c r="E33" s="17"/>
      <c r="F33" s="16"/>
      <c r="G33" s="16"/>
      <c r="H33" s="233"/>
    </row>
  </sheetData>
  <mergeCells count="6">
    <mergeCell ref="A24:A28"/>
    <mergeCell ref="B24:B27"/>
    <mergeCell ref="A1:H1"/>
    <mergeCell ref="B4:B13"/>
    <mergeCell ref="A4:A22"/>
    <mergeCell ref="B15:B18"/>
  </mergeCells>
  <phoneticPr fontId="6" type="noConversion"/>
  <printOptions horizontalCentered="1"/>
  <pageMargins left="0.39370078740157483" right="0.39370078740157483" top="0.59055118110236227" bottom="0.78740157480314965" header="0.19685039370078741" footer="0.19685039370078741"/>
  <pageSetup paperSize="9" firstPageNumber="2" orientation="portrait" useFirstPageNumber="1" r:id="rId1"/>
  <headerFooter alignWithMargins="0">
    <oddHeader xml:space="preserve">&amp;C&amp;"Arial Narrow,Regular"&amp;K000099Coal Directory of India 2021-22
</oddHeader>
    <oddFooter>&amp;L&amp;"Arial Narrow,Regular"&amp;K000099Coal Controller's Organisation, 5th Floor, Core-II, Scope Minar, Laxmi Nagar, Delhi - 110092.&amp;R&amp;"Arial Narrow,Regular"&amp;K0000998.&amp;P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J111"/>
  <sheetViews>
    <sheetView zoomScaleNormal="100" zoomScaleSheetLayoutView="100" workbookViewId="0">
      <selection activeCell="O19" sqref="O19"/>
    </sheetView>
  </sheetViews>
  <sheetFormatPr defaultRowHeight="12.75" x14ac:dyDescent="0.2"/>
  <cols>
    <col min="1" max="1" width="9.5" style="23" customWidth="1"/>
    <col min="2" max="2" width="17.125" style="288" customWidth="1"/>
    <col min="3" max="5" width="15.625" style="289" customWidth="1"/>
    <col min="6" max="6" width="9" style="296"/>
    <col min="7" max="16384" width="9" style="23"/>
  </cols>
  <sheetData>
    <row r="1" spans="1:10" s="40" customFormat="1" ht="19.899999999999999" customHeight="1" x14ac:dyDescent="0.15">
      <c r="A1" s="890" t="s">
        <v>270</v>
      </c>
      <c r="B1" s="891"/>
      <c r="C1" s="891"/>
      <c r="D1" s="891"/>
      <c r="E1" s="892"/>
      <c r="F1" s="260"/>
    </row>
    <row r="2" spans="1:10" s="40" customFormat="1" ht="22.15" customHeight="1" x14ac:dyDescent="0.15">
      <c r="A2" s="907" t="s">
        <v>284</v>
      </c>
      <c r="B2" s="908"/>
      <c r="C2" s="908"/>
      <c r="D2" s="908"/>
      <c r="E2" s="909"/>
      <c r="F2" s="260"/>
    </row>
    <row r="3" spans="1:10" s="1" customFormat="1" ht="19.899999999999999" customHeight="1" x14ac:dyDescent="0.15">
      <c r="A3" s="895" t="s">
        <v>140</v>
      </c>
      <c r="B3" s="896" t="s">
        <v>132</v>
      </c>
      <c r="C3" s="898" t="s">
        <v>108</v>
      </c>
      <c r="D3" s="573" t="s">
        <v>59</v>
      </c>
      <c r="E3" s="574" t="s">
        <v>60</v>
      </c>
      <c r="F3" s="469"/>
    </row>
    <row r="4" spans="1:10" s="1" customFormat="1" ht="17.649999999999999" customHeight="1" x14ac:dyDescent="0.15">
      <c r="A4" s="895"/>
      <c r="B4" s="897"/>
      <c r="C4" s="898"/>
      <c r="D4" s="575" t="s">
        <v>95</v>
      </c>
      <c r="E4" s="576" t="s">
        <v>149</v>
      </c>
      <c r="F4" s="469"/>
    </row>
    <row r="5" spans="1:10" s="5" customFormat="1" ht="16.5" customHeight="1" x14ac:dyDescent="0.15">
      <c r="A5" s="577" t="s">
        <v>115</v>
      </c>
      <c r="B5" s="578" t="s">
        <v>116</v>
      </c>
      <c r="C5" s="578" t="s">
        <v>117</v>
      </c>
      <c r="D5" s="579" t="s">
        <v>118</v>
      </c>
      <c r="E5" s="580" t="s">
        <v>119</v>
      </c>
      <c r="F5" s="489"/>
    </row>
    <row r="6" spans="1:10" s="5" customFormat="1" ht="16.5" customHeight="1" x14ac:dyDescent="0.15">
      <c r="A6" s="899" t="s">
        <v>296</v>
      </c>
      <c r="B6" s="494" t="s">
        <v>141</v>
      </c>
      <c r="C6" s="470">
        <v>3.57</v>
      </c>
      <c r="D6" s="471">
        <v>1.2090000000000001</v>
      </c>
      <c r="E6" s="548">
        <f t="shared" ref="E6:E13" si="0">(D6/C6)*100</f>
        <v>33.865546218487395</v>
      </c>
      <c r="F6" s="489"/>
      <c r="J6" s="553"/>
    </row>
    <row r="7" spans="1:10" s="5" customFormat="1" ht="16.5" customHeight="1" x14ac:dyDescent="0.15">
      <c r="A7" s="900"/>
      <c r="B7" s="495" t="s">
        <v>142</v>
      </c>
      <c r="C7" s="473">
        <v>1.212</v>
      </c>
      <c r="D7" s="474">
        <v>0.40100000000000002</v>
      </c>
      <c r="E7" s="549">
        <f t="shared" si="0"/>
        <v>33.085808580858092</v>
      </c>
      <c r="F7" s="489"/>
    </row>
    <row r="8" spans="1:10" s="5" customFormat="1" ht="16.5" customHeight="1" x14ac:dyDescent="0.15">
      <c r="A8" s="900"/>
      <c r="B8" s="496" t="s">
        <v>144</v>
      </c>
      <c r="C8" s="477">
        <f>SUM(C6:C7)</f>
        <v>4.782</v>
      </c>
      <c r="D8" s="478">
        <f>SUM(D6:D7)</f>
        <v>1.61</v>
      </c>
      <c r="E8" s="550">
        <f t="shared" si="0"/>
        <v>33.667921371810962</v>
      </c>
      <c r="F8" s="489"/>
    </row>
    <row r="9" spans="1:10" s="5" customFormat="1" ht="16.5" customHeight="1" x14ac:dyDescent="0.15">
      <c r="A9" s="900"/>
      <c r="B9" s="497" t="s">
        <v>145</v>
      </c>
      <c r="C9" s="473">
        <v>0.98599999999999999</v>
      </c>
      <c r="D9" s="474">
        <v>0.47799999999999998</v>
      </c>
      <c r="E9" s="549">
        <f t="shared" si="0"/>
        <v>48.478701825557806</v>
      </c>
      <c r="F9" s="489"/>
    </row>
    <row r="10" spans="1:10" s="5" customFormat="1" ht="16.5" customHeight="1" x14ac:dyDescent="0.15">
      <c r="A10" s="900"/>
      <c r="B10" s="496" t="s">
        <v>42</v>
      </c>
      <c r="C10" s="477">
        <f>SUM(C8:C9)</f>
        <v>5.7679999999999998</v>
      </c>
      <c r="D10" s="478">
        <f>SUM(D8:D9)</f>
        <v>2.0880000000000001</v>
      </c>
      <c r="E10" s="550">
        <f t="shared" si="0"/>
        <v>36.199722607489598</v>
      </c>
      <c r="F10" s="489"/>
    </row>
    <row r="11" spans="1:10" s="5" customFormat="1" ht="16.5" customHeight="1" x14ac:dyDescent="0.15">
      <c r="A11" s="900"/>
      <c r="B11" s="495" t="s">
        <v>146</v>
      </c>
      <c r="C11" s="473">
        <v>4.9669999999999996</v>
      </c>
      <c r="D11" s="481">
        <v>2.6132396999999998</v>
      </c>
      <c r="E11" s="549">
        <f t="shared" si="0"/>
        <v>52.612033420575798</v>
      </c>
      <c r="F11" s="489"/>
    </row>
    <row r="12" spans="1:10" s="5" customFormat="1" ht="16.5" customHeight="1" x14ac:dyDescent="0.15">
      <c r="A12" s="900"/>
      <c r="B12" s="498" t="s">
        <v>62</v>
      </c>
      <c r="C12" s="483">
        <f>C11</f>
        <v>4.9669999999999996</v>
      </c>
      <c r="D12" s="484">
        <f>D11</f>
        <v>2.6132396999999998</v>
      </c>
      <c r="E12" s="551">
        <f t="shared" si="0"/>
        <v>52.612033420575798</v>
      </c>
      <c r="F12" s="489"/>
    </row>
    <row r="13" spans="1:10" s="5" customFormat="1" ht="16.5" customHeight="1" x14ac:dyDescent="0.15">
      <c r="A13" s="904"/>
      <c r="B13" s="581" t="s">
        <v>43</v>
      </c>
      <c r="C13" s="582">
        <f>C10+C12</f>
        <v>10.734999999999999</v>
      </c>
      <c r="D13" s="582">
        <f>D10+D12</f>
        <v>4.7012397000000004</v>
      </c>
      <c r="E13" s="583">
        <f t="shared" si="0"/>
        <v>43.793569632044722</v>
      </c>
      <c r="F13" s="489"/>
    </row>
    <row r="14" spans="1:10" s="1" customFormat="1" ht="18.600000000000001" customHeight="1" x14ac:dyDescent="0.15">
      <c r="A14" s="899" t="s">
        <v>256</v>
      </c>
      <c r="B14" s="494" t="s">
        <v>141</v>
      </c>
      <c r="C14" s="470">
        <v>1.135</v>
      </c>
      <c r="D14" s="471">
        <v>0.27</v>
      </c>
      <c r="E14" s="548">
        <f t="shared" ref="E14:E21" si="1">(D14/C14)*100</f>
        <v>23.78854625550661</v>
      </c>
      <c r="F14" s="180"/>
      <c r="G14" s="180"/>
    </row>
    <row r="15" spans="1:10" s="1" customFormat="1" ht="18.600000000000001" customHeight="1" x14ac:dyDescent="0.15">
      <c r="A15" s="900"/>
      <c r="B15" s="495" t="s">
        <v>142</v>
      </c>
      <c r="C15" s="473">
        <v>1.5149999999999999</v>
      </c>
      <c r="D15" s="474">
        <v>0.436</v>
      </c>
      <c r="E15" s="549">
        <f t="shared" si="1"/>
        <v>28.778877887788777</v>
      </c>
      <c r="F15" s="180"/>
      <c r="G15" s="180"/>
    </row>
    <row r="16" spans="1:10" s="1" customFormat="1" ht="18.600000000000001" customHeight="1" x14ac:dyDescent="0.15">
      <c r="A16" s="900"/>
      <c r="B16" s="496" t="s">
        <v>144</v>
      </c>
      <c r="C16" s="477">
        <f>SUM(C14:C15)</f>
        <v>2.65</v>
      </c>
      <c r="D16" s="478">
        <f>SUM(D14:D15)</f>
        <v>0.70599999999999996</v>
      </c>
      <c r="E16" s="550">
        <f t="shared" si="1"/>
        <v>26.641509433962263</v>
      </c>
      <c r="F16" s="180"/>
      <c r="G16" s="180"/>
    </row>
    <row r="17" spans="1:8" s="1" customFormat="1" ht="18.600000000000001" customHeight="1" x14ac:dyDescent="0.15">
      <c r="A17" s="900"/>
      <c r="B17" s="497" t="s">
        <v>145</v>
      </c>
      <c r="C17" s="473">
        <v>1.0609999999999999</v>
      </c>
      <c r="D17" s="474">
        <v>0.59699999999999998</v>
      </c>
      <c r="E17" s="549">
        <f t="shared" si="1"/>
        <v>56.267672007540057</v>
      </c>
      <c r="F17" s="180"/>
      <c r="G17" s="180"/>
    </row>
    <row r="18" spans="1:8" s="5" customFormat="1" ht="18.600000000000001" customHeight="1" x14ac:dyDescent="0.15">
      <c r="A18" s="900"/>
      <c r="B18" s="496" t="s">
        <v>42</v>
      </c>
      <c r="C18" s="477">
        <f>SUM(C16:C17)</f>
        <v>3.7109999999999999</v>
      </c>
      <c r="D18" s="478">
        <f>SUM(D16:D17)</f>
        <v>1.3029999999999999</v>
      </c>
      <c r="E18" s="550">
        <f t="shared" si="1"/>
        <v>35.111829695499864</v>
      </c>
      <c r="F18" s="180"/>
      <c r="G18" s="180"/>
    </row>
    <row r="19" spans="1:8" s="1" customFormat="1" ht="18.600000000000001" customHeight="1" x14ac:dyDescent="0.15">
      <c r="A19" s="900"/>
      <c r="B19" s="495" t="s">
        <v>146</v>
      </c>
      <c r="C19" s="473">
        <v>5.92</v>
      </c>
      <c r="D19" s="481">
        <v>3.1190000000000002</v>
      </c>
      <c r="E19" s="549">
        <f t="shared" si="1"/>
        <v>52.685810810810821</v>
      </c>
      <c r="F19" s="180"/>
      <c r="G19" s="180"/>
    </row>
    <row r="20" spans="1:8" s="5" customFormat="1" ht="18.600000000000001" customHeight="1" x14ac:dyDescent="0.2">
      <c r="A20" s="900"/>
      <c r="B20" s="498" t="s">
        <v>62</v>
      </c>
      <c r="C20" s="483">
        <f>C19</f>
        <v>5.92</v>
      </c>
      <c r="D20" s="484">
        <f>D19</f>
        <v>3.1190000000000002</v>
      </c>
      <c r="E20" s="551">
        <f t="shared" si="1"/>
        <v>52.685810810810821</v>
      </c>
      <c r="F20" s="180"/>
      <c r="G20" s="180"/>
      <c r="H20" s="486"/>
    </row>
    <row r="21" spans="1:8" s="5" customFormat="1" ht="18.600000000000001" customHeight="1" x14ac:dyDescent="0.2">
      <c r="A21" s="904"/>
      <c r="B21" s="581" t="s">
        <v>43</v>
      </c>
      <c r="C21" s="584">
        <f>C18+C20</f>
        <v>9.6310000000000002</v>
      </c>
      <c r="D21" s="584">
        <f>D18+D20</f>
        <v>4.4220000000000006</v>
      </c>
      <c r="E21" s="583">
        <f t="shared" si="1"/>
        <v>45.914235281902194</v>
      </c>
      <c r="F21" s="180"/>
      <c r="G21" s="180"/>
      <c r="H21" s="486"/>
    </row>
    <row r="22" spans="1:8" s="1" customFormat="1" ht="18.600000000000001" customHeight="1" x14ac:dyDescent="0.15">
      <c r="A22" s="899" t="s">
        <v>242</v>
      </c>
      <c r="B22" s="472" t="s">
        <v>141</v>
      </c>
      <c r="C22" s="473">
        <v>1.4019999999999999</v>
      </c>
      <c r="D22" s="474">
        <v>0.626</v>
      </c>
      <c r="E22" s="549">
        <f t="shared" ref="E22:E29" si="2">(D22/C22)*100</f>
        <v>44.650499286733243</v>
      </c>
      <c r="F22" s="180"/>
      <c r="G22" s="180"/>
    </row>
    <row r="23" spans="1:8" s="1" customFormat="1" ht="18.600000000000001" customHeight="1" x14ac:dyDescent="0.15">
      <c r="A23" s="900"/>
      <c r="B23" s="472" t="s">
        <v>142</v>
      </c>
      <c r="C23" s="473">
        <v>2.25</v>
      </c>
      <c r="D23" s="474">
        <v>0.76151999999999997</v>
      </c>
      <c r="E23" s="549">
        <f t="shared" si="2"/>
        <v>33.845333333333336</v>
      </c>
      <c r="F23" s="180"/>
      <c r="G23" s="180"/>
    </row>
    <row r="24" spans="1:8" s="1" customFormat="1" ht="18.600000000000001" customHeight="1" x14ac:dyDescent="0.15">
      <c r="A24" s="900"/>
      <c r="B24" s="476" t="s">
        <v>144</v>
      </c>
      <c r="C24" s="477">
        <v>3.6520000000000001</v>
      </c>
      <c r="D24" s="478">
        <v>1.3875200000000001</v>
      </c>
      <c r="E24" s="550">
        <f t="shared" si="2"/>
        <v>37.9934282584885</v>
      </c>
      <c r="F24" s="180"/>
      <c r="G24" s="180"/>
    </row>
    <row r="25" spans="1:8" s="1" customFormat="1" ht="18.600000000000001" customHeight="1" x14ac:dyDescent="0.15">
      <c r="A25" s="900"/>
      <c r="B25" s="480" t="s">
        <v>145</v>
      </c>
      <c r="C25" s="473">
        <v>0.63770000000000004</v>
      </c>
      <c r="D25" s="474">
        <v>0.3856</v>
      </c>
      <c r="E25" s="549">
        <f t="shared" si="2"/>
        <v>60.46730437509801</v>
      </c>
      <c r="F25" s="180"/>
      <c r="G25" s="180"/>
    </row>
    <row r="26" spans="1:8" s="5" customFormat="1" ht="18.600000000000001" customHeight="1" x14ac:dyDescent="0.15">
      <c r="A26" s="900"/>
      <c r="B26" s="476" t="s">
        <v>42</v>
      </c>
      <c r="C26" s="477">
        <v>4.2896999999999998</v>
      </c>
      <c r="D26" s="478">
        <v>1.7731199999999998</v>
      </c>
      <c r="E26" s="550">
        <f t="shared" si="2"/>
        <v>41.334359046087137</v>
      </c>
      <c r="F26" s="180"/>
      <c r="G26" s="180"/>
    </row>
    <row r="27" spans="1:8" s="1" customFormat="1" ht="18.600000000000001" customHeight="1" x14ac:dyDescent="0.15">
      <c r="A27" s="900"/>
      <c r="B27" s="472" t="s">
        <v>146</v>
      </c>
      <c r="C27" s="473">
        <v>6.734</v>
      </c>
      <c r="D27" s="481">
        <v>3.4769999999999999</v>
      </c>
      <c r="E27" s="549">
        <f t="shared" si="2"/>
        <v>51.633501633501631</v>
      </c>
      <c r="F27" s="180"/>
      <c r="G27" s="180"/>
    </row>
    <row r="28" spans="1:8" s="5" customFormat="1" ht="18.600000000000001" customHeight="1" x14ac:dyDescent="0.2">
      <c r="A28" s="900"/>
      <c r="B28" s="482" t="s">
        <v>62</v>
      </c>
      <c r="C28" s="483">
        <v>6.734</v>
      </c>
      <c r="D28" s="484">
        <v>3.4769999999999999</v>
      </c>
      <c r="E28" s="551">
        <f t="shared" si="2"/>
        <v>51.633501633501631</v>
      </c>
      <c r="F28" s="180"/>
      <c r="G28" s="180"/>
      <c r="H28" s="486"/>
    </row>
    <row r="29" spans="1:8" s="5" customFormat="1" ht="18.600000000000001" customHeight="1" x14ac:dyDescent="0.2">
      <c r="A29" s="904"/>
      <c r="B29" s="585" t="s">
        <v>43</v>
      </c>
      <c r="C29" s="584">
        <v>11.023700000000002</v>
      </c>
      <c r="D29" s="584">
        <v>5.2501199999999999</v>
      </c>
      <c r="E29" s="583">
        <f t="shared" si="2"/>
        <v>47.625751789326628</v>
      </c>
      <c r="F29" s="180"/>
      <c r="G29" s="180"/>
      <c r="H29" s="486"/>
    </row>
    <row r="30" spans="1:8" s="1" customFormat="1" ht="18.600000000000001" hidden="1" customHeight="1" x14ac:dyDescent="0.15">
      <c r="A30" s="899" t="s">
        <v>236</v>
      </c>
      <c r="B30" s="472" t="s">
        <v>141</v>
      </c>
      <c r="C30" s="473">
        <v>1.30905</v>
      </c>
      <c r="D30" s="474">
        <v>0.63400000000000001</v>
      </c>
      <c r="E30" s="475">
        <f t="shared" ref="E30:E56" si="3">D30*100/C30</f>
        <v>48.432069057713605</v>
      </c>
      <c r="F30" s="180"/>
      <c r="G30" s="180"/>
    </row>
    <row r="31" spans="1:8" s="1" customFormat="1" ht="18.600000000000001" hidden="1" customHeight="1" x14ac:dyDescent="0.15">
      <c r="A31" s="900"/>
      <c r="B31" s="472" t="s">
        <v>142</v>
      </c>
      <c r="C31" s="473">
        <v>2.4319999999999999</v>
      </c>
      <c r="D31" s="474">
        <v>0.80500000000000005</v>
      </c>
      <c r="E31" s="475">
        <f t="shared" si="3"/>
        <v>33.100328947368425</v>
      </c>
      <c r="F31" s="180"/>
      <c r="G31" s="180"/>
    </row>
    <row r="32" spans="1:8" s="1" customFormat="1" ht="18.600000000000001" hidden="1" customHeight="1" x14ac:dyDescent="0.15">
      <c r="A32" s="900"/>
      <c r="B32" s="476" t="s">
        <v>143</v>
      </c>
      <c r="C32" s="477">
        <v>0</v>
      </c>
      <c r="D32" s="478">
        <v>0</v>
      </c>
      <c r="E32" s="479">
        <v>0</v>
      </c>
      <c r="F32" s="180"/>
      <c r="G32" s="180"/>
    </row>
    <row r="33" spans="1:8" s="1" customFormat="1" ht="18.600000000000001" hidden="1" customHeight="1" x14ac:dyDescent="0.15">
      <c r="A33" s="900"/>
      <c r="B33" s="480" t="s">
        <v>144</v>
      </c>
      <c r="C33" s="473">
        <f>SUM(C30:C32)</f>
        <v>3.74105</v>
      </c>
      <c r="D33" s="474">
        <f>SUM(D30:D32)</f>
        <v>1.4390000000000001</v>
      </c>
      <c r="E33" s="475">
        <f t="shared" si="3"/>
        <v>38.465136793146314</v>
      </c>
      <c r="F33" s="180"/>
      <c r="G33" s="180"/>
    </row>
    <row r="34" spans="1:8" s="5" customFormat="1" ht="18.600000000000001" hidden="1" customHeight="1" x14ac:dyDescent="0.15">
      <c r="A34" s="900"/>
      <c r="B34" s="476" t="s">
        <v>145</v>
      </c>
      <c r="C34" s="477">
        <v>0.73270000000000002</v>
      </c>
      <c r="D34" s="478">
        <v>0.39555000000000001</v>
      </c>
      <c r="E34" s="479">
        <f t="shared" si="3"/>
        <v>53.985259997270369</v>
      </c>
      <c r="F34" s="487"/>
      <c r="G34" s="487"/>
    </row>
    <row r="35" spans="1:8" s="5" customFormat="1" ht="18.600000000000001" hidden="1" customHeight="1" x14ac:dyDescent="0.15">
      <c r="A35" s="900"/>
      <c r="B35" s="472" t="s">
        <v>42</v>
      </c>
      <c r="C35" s="473">
        <f>C34+C33</f>
        <v>4.4737499999999999</v>
      </c>
      <c r="D35" s="481">
        <f>D34+D33</f>
        <v>1.8345500000000001</v>
      </c>
      <c r="E35" s="475">
        <f t="shared" si="3"/>
        <v>41.00698519139425</v>
      </c>
      <c r="F35" s="180"/>
      <c r="G35" s="180"/>
    </row>
    <row r="36" spans="1:8" s="1" customFormat="1" ht="18.600000000000001" hidden="1" customHeight="1" x14ac:dyDescent="0.15">
      <c r="A36" s="900"/>
      <c r="B36" s="476" t="s">
        <v>146</v>
      </c>
      <c r="C36" s="477">
        <v>7.2936300000000003</v>
      </c>
      <c r="D36" s="478">
        <v>3.7353800000000001</v>
      </c>
      <c r="E36" s="479">
        <f t="shared" si="3"/>
        <v>51.21427876105588</v>
      </c>
      <c r="F36" s="180"/>
      <c r="G36" s="180"/>
    </row>
    <row r="37" spans="1:8" s="5" customFormat="1" ht="18.600000000000001" hidden="1" customHeight="1" x14ac:dyDescent="0.2">
      <c r="A37" s="900"/>
      <c r="B37" s="482" t="s">
        <v>62</v>
      </c>
      <c r="C37" s="483">
        <f>C36</f>
        <v>7.2936300000000003</v>
      </c>
      <c r="D37" s="488">
        <f>D36</f>
        <v>3.7353800000000001</v>
      </c>
      <c r="E37" s="485">
        <f t="shared" si="3"/>
        <v>51.21427876105588</v>
      </c>
      <c r="F37" s="487"/>
      <c r="G37" s="487"/>
      <c r="H37" s="486"/>
    </row>
    <row r="38" spans="1:8" s="5" customFormat="1" ht="18.600000000000001" hidden="1" customHeight="1" thickBot="1" x14ac:dyDescent="0.25">
      <c r="A38" s="901"/>
      <c r="B38" s="511" t="s">
        <v>43</v>
      </c>
      <c r="C38" s="512">
        <f>C37+C35</f>
        <v>11.767379999999999</v>
      </c>
      <c r="D38" s="512">
        <f>D37+D35</f>
        <v>5.5699300000000003</v>
      </c>
      <c r="E38" s="513">
        <f t="shared" si="3"/>
        <v>47.333646062250061</v>
      </c>
      <c r="F38" s="180"/>
      <c r="G38" s="180"/>
      <c r="H38" s="486"/>
    </row>
    <row r="39" spans="1:8" s="40" customFormat="1" ht="19.7" hidden="1" customHeight="1" x14ac:dyDescent="0.15">
      <c r="A39" s="902" t="s">
        <v>216</v>
      </c>
      <c r="B39" s="264" t="s">
        <v>141</v>
      </c>
      <c r="C39" s="265">
        <v>1.512</v>
      </c>
      <c r="D39" s="266">
        <v>0.80100000000000005</v>
      </c>
      <c r="E39" s="457">
        <f t="shared" si="3"/>
        <v>52.976190476190482</v>
      </c>
      <c r="F39" s="258"/>
      <c r="G39" s="258"/>
    </row>
    <row r="40" spans="1:8" s="40" customFormat="1" ht="19.7" hidden="1" customHeight="1" x14ac:dyDescent="0.15">
      <c r="A40" s="902"/>
      <c r="B40" s="264" t="s">
        <v>142</v>
      </c>
      <c r="C40" s="265">
        <v>3.1259999999999999</v>
      </c>
      <c r="D40" s="266">
        <v>1.115</v>
      </c>
      <c r="E40" s="457">
        <f t="shared" si="3"/>
        <v>35.668586052463212</v>
      </c>
      <c r="F40" s="258"/>
      <c r="G40" s="258"/>
    </row>
    <row r="41" spans="1:8" s="40" customFormat="1" ht="19.7" hidden="1" customHeight="1" x14ac:dyDescent="0.15">
      <c r="A41" s="902"/>
      <c r="B41" s="264" t="s">
        <v>143</v>
      </c>
      <c r="C41" s="265">
        <v>0.13900000000000001</v>
      </c>
      <c r="D41" s="266">
        <v>0</v>
      </c>
      <c r="E41" s="457">
        <f t="shared" si="3"/>
        <v>0</v>
      </c>
      <c r="F41" s="258"/>
      <c r="G41" s="258"/>
    </row>
    <row r="42" spans="1:8" s="40" customFormat="1" ht="19.7" hidden="1" customHeight="1" x14ac:dyDescent="0.15">
      <c r="A42" s="902"/>
      <c r="B42" s="267" t="s">
        <v>144</v>
      </c>
      <c r="C42" s="268">
        <f>SUM(C39:C41)</f>
        <v>4.7770000000000001</v>
      </c>
      <c r="D42" s="268">
        <f>SUM(D39:D41)</f>
        <v>1.9159999999999999</v>
      </c>
      <c r="E42" s="458">
        <f t="shared" si="3"/>
        <v>40.108854929872301</v>
      </c>
      <c r="F42" s="258"/>
      <c r="G42" s="258"/>
    </row>
    <row r="43" spans="1:8" s="40" customFormat="1" ht="19.7" hidden="1" customHeight="1" x14ac:dyDescent="0.15">
      <c r="A43" s="902"/>
      <c r="B43" s="269" t="s">
        <v>145</v>
      </c>
      <c r="C43" s="265">
        <v>1.2170000000000001</v>
      </c>
      <c r="D43" s="266">
        <v>0.66</v>
      </c>
      <c r="E43" s="457">
        <f t="shared" si="3"/>
        <v>54.231717337715693</v>
      </c>
      <c r="F43" s="258"/>
      <c r="G43" s="258"/>
    </row>
    <row r="44" spans="1:8" s="253" customFormat="1" ht="19.7" hidden="1" customHeight="1" x14ac:dyDescent="0.15">
      <c r="A44" s="902"/>
      <c r="B44" s="267" t="s">
        <v>42</v>
      </c>
      <c r="C44" s="268">
        <f>C43+C42</f>
        <v>5.9939999999999998</v>
      </c>
      <c r="D44" s="268">
        <f>D43+D42</f>
        <v>2.5760000000000001</v>
      </c>
      <c r="E44" s="458">
        <f t="shared" si="3"/>
        <v>42.976309642976318</v>
      </c>
      <c r="F44" s="258"/>
      <c r="G44" s="258"/>
    </row>
    <row r="45" spans="1:8" s="40" customFormat="1" ht="19.7" hidden="1" customHeight="1" x14ac:dyDescent="0.15">
      <c r="A45" s="902"/>
      <c r="B45" s="264" t="s">
        <v>146</v>
      </c>
      <c r="C45" s="265">
        <v>6.5119999999999996</v>
      </c>
      <c r="D45" s="265">
        <v>3.177</v>
      </c>
      <c r="E45" s="457">
        <f t="shared" si="3"/>
        <v>48.786855036855037</v>
      </c>
      <c r="F45" s="258"/>
      <c r="G45" s="258"/>
    </row>
    <row r="46" spans="1:8" s="253" customFormat="1" ht="19.7" hidden="1" customHeight="1" x14ac:dyDescent="0.2">
      <c r="A46" s="902"/>
      <c r="B46" s="267" t="s">
        <v>62</v>
      </c>
      <c r="C46" s="268">
        <f>C45</f>
        <v>6.5119999999999996</v>
      </c>
      <c r="D46" s="268">
        <f>D45</f>
        <v>3.177</v>
      </c>
      <c r="E46" s="458">
        <f t="shared" si="3"/>
        <v>48.786855036855037</v>
      </c>
      <c r="F46" s="258"/>
      <c r="G46" s="258"/>
      <c r="H46" s="270"/>
    </row>
    <row r="47" spans="1:8" s="253" customFormat="1" ht="19.7" hidden="1" customHeight="1" x14ac:dyDescent="0.2">
      <c r="A47" s="903"/>
      <c r="B47" s="271" t="s">
        <v>43</v>
      </c>
      <c r="C47" s="272">
        <f>C46+C44</f>
        <v>12.506</v>
      </c>
      <c r="D47" s="272">
        <f>D46+D44</f>
        <v>5.7530000000000001</v>
      </c>
      <c r="E47" s="459">
        <f t="shared" si="3"/>
        <v>46.00191907884215</v>
      </c>
      <c r="F47" s="258"/>
      <c r="G47" s="258"/>
      <c r="H47" s="270"/>
    </row>
    <row r="48" spans="1:8" s="40" customFormat="1" ht="19.7" hidden="1" customHeight="1" x14ac:dyDescent="0.15">
      <c r="A48" s="905" t="s">
        <v>211</v>
      </c>
      <c r="B48" s="261" t="s">
        <v>141</v>
      </c>
      <c r="C48" s="262">
        <v>2.4710000000000001</v>
      </c>
      <c r="D48" s="263">
        <v>1.1819999999999999</v>
      </c>
      <c r="E48" s="460">
        <f t="shared" si="3"/>
        <v>47.834884662080121</v>
      </c>
      <c r="F48" s="258"/>
      <c r="G48" s="258"/>
    </row>
    <row r="49" spans="1:8" s="40" customFormat="1" ht="19.7" hidden="1" customHeight="1" x14ac:dyDescent="0.15">
      <c r="A49" s="902"/>
      <c r="B49" s="264" t="s">
        <v>142</v>
      </c>
      <c r="C49" s="265">
        <v>3.31</v>
      </c>
      <c r="D49" s="266">
        <v>1.139</v>
      </c>
      <c r="E49" s="457">
        <f t="shared" si="3"/>
        <v>34.410876132930518</v>
      </c>
      <c r="F49" s="258"/>
      <c r="G49" s="258"/>
    </row>
    <row r="50" spans="1:8" s="40" customFormat="1" ht="19.7" hidden="1" customHeight="1" x14ac:dyDescent="0.15">
      <c r="A50" s="902"/>
      <c r="B50" s="264" t="s">
        <v>143</v>
      </c>
      <c r="C50" s="265">
        <v>8.4000000000000005E-2</v>
      </c>
      <c r="D50" s="266">
        <v>4.1000000000000002E-2</v>
      </c>
      <c r="E50" s="457">
        <f t="shared" si="3"/>
        <v>48.80952380952381</v>
      </c>
      <c r="F50" s="258"/>
      <c r="G50" s="258"/>
    </row>
    <row r="51" spans="1:8" s="40" customFormat="1" ht="19.7" hidden="1" customHeight="1" x14ac:dyDescent="0.15">
      <c r="A51" s="902"/>
      <c r="B51" s="267" t="s">
        <v>144</v>
      </c>
      <c r="C51" s="268">
        <f>SUM(C48:C50)</f>
        <v>5.8650000000000002</v>
      </c>
      <c r="D51" s="268">
        <f>SUM(D48:D50)</f>
        <v>2.3619999999999997</v>
      </c>
      <c r="E51" s="458">
        <f t="shared" si="3"/>
        <v>40.272804774083539</v>
      </c>
      <c r="F51" s="258"/>
      <c r="G51" s="258"/>
    </row>
    <row r="52" spans="1:8" s="40" customFormat="1" ht="19.7" hidden="1" customHeight="1" x14ac:dyDescent="0.15">
      <c r="A52" s="902"/>
      <c r="B52" s="269" t="s">
        <v>145</v>
      </c>
      <c r="C52" s="265">
        <v>1.258</v>
      </c>
      <c r="D52" s="266">
        <v>0.71199999999999997</v>
      </c>
      <c r="E52" s="457">
        <f t="shared" si="3"/>
        <v>56.597774244833069</v>
      </c>
      <c r="F52" s="258"/>
      <c r="G52" s="258"/>
    </row>
    <row r="53" spans="1:8" s="253" customFormat="1" ht="19.7" hidden="1" customHeight="1" x14ac:dyDescent="0.15">
      <c r="A53" s="902"/>
      <c r="B53" s="267" t="s">
        <v>42</v>
      </c>
      <c r="C53" s="268">
        <f>C52+C51</f>
        <v>7.1230000000000002</v>
      </c>
      <c r="D53" s="268">
        <f>D52+D51</f>
        <v>3.0739999999999998</v>
      </c>
      <c r="E53" s="458">
        <f t="shared" si="3"/>
        <v>43.155973606626418</v>
      </c>
      <c r="F53" s="258"/>
      <c r="G53" s="258"/>
    </row>
    <row r="54" spans="1:8" s="40" customFormat="1" ht="19.7" hidden="1" customHeight="1" x14ac:dyDescent="0.15">
      <c r="A54" s="902"/>
      <c r="B54" s="264" t="s">
        <v>146</v>
      </c>
      <c r="C54" s="265">
        <v>6.8449999999999998</v>
      </c>
      <c r="D54" s="265">
        <v>3.34</v>
      </c>
      <c r="E54" s="457">
        <f t="shared" si="3"/>
        <v>48.794740686632579</v>
      </c>
      <c r="F54" s="258"/>
      <c r="G54" s="258"/>
    </row>
    <row r="55" spans="1:8" s="253" customFormat="1" ht="19.7" hidden="1" customHeight="1" x14ac:dyDescent="0.15">
      <c r="A55" s="902"/>
      <c r="B55" s="267" t="s">
        <v>62</v>
      </c>
      <c r="C55" s="268">
        <v>6.8449999999999998</v>
      </c>
      <c r="D55" s="268">
        <v>3.339</v>
      </c>
      <c r="E55" s="458">
        <f t="shared" si="3"/>
        <v>48.780131482834186</v>
      </c>
      <c r="F55" s="258"/>
      <c r="G55" s="258"/>
    </row>
    <row r="56" spans="1:8" s="253" customFormat="1" ht="19.7" hidden="1" customHeight="1" thickBot="1" x14ac:dyDescent="0.25">
      <c r="A56" s="906"/>
      <c r="B56" s="273" t="s">
        <v>43</v>
      </c>
      <c r="C56" s="274">
        <f>C55+C53</f>
        <v>13.968</v>
      </c>
      <c r="D56" s="274">
        <f>D55+D53</f>
        <v>6.4130000000000003</v>
      </c>
      <c r="E56" s="461">
        <f t="shared" si="3"/>
        <v>45.912084765177553</v>
      </c>
      <c r="F56" s="258"/>
      <c r="G56" s="258"/>
      <c r="H56" s="270"/>
    </row>
    <row r="57" spans="1:8" s="254" customFormat="1" ht="19.7" hidden="1" customHeight="1" x14ac:dyDescent="0.2">
      <c r="A57" s="893" t="s">
        <v>200</v>
      </c>
      <c r="B57" s="275" t="s">
        <v>141</v>
      </c>
      <c r="C57" s="276">
        <v>2340</v>
      </c>
      <c r="D57" s="277">
        <v>599</v>
      </c>
      <c r="E57" s="462">
        <f t="shared" ref="E57:E65" si="4">D57*100/C57</f>
        <v>25.5982905982906</v>
      </c>
      <c r="F57" s="258"/>
      <c r="G57" s="258"/>
      <c r="H57" s="270"/>
    </row>
    <row r="58" spans="1:8" s="254" customFormat="1" ht="19.7" hidden="1" customHeight="1" x14ac:dyDescent="0.2">
      <c r="A58" s="893"/>
      <c r="B58" s="275" t="s">
        <v>142</v>
      </c>
      <c r="C58" s="276">
        <v>3812</v>
      </c>
      <c r="D58" s="277">
        <v>1471</v>
      </c>
      <c r="E58" s="462">
        <f t="shared" si="4"/>
        <v>38.588667366211965</v>
      </c>
      <c r="F58" s="258"/>
      <c r="G58" s="258"/>
      <c r="H58" s="279"/>
    </row>
    <row r="59" spans="1:8" s="254" customFormat="1" ht="19.7" hidden="1" customHeight="1" x14ac:dyDescent="0.2">
      <c r="A59" s="893"/>
      <c r="B59" s="275" t="s">
        <v>143</v>
      </c>
      <c r="C59" s="276">
        <v>155</v>
      </c>
      <c r="D59" s="277">
        <v>81</v>
      </c>
      <c r="E59" s="462">
        <f t="shared" si="4"/>
        <v>52.258064516129032</v>
      </c>
      <c r="F59" s="258"/>
      <c r="G59" s="258"/>
      <c r="H59" s="279"/>
    </row>
    <row r="60" spans="1:8" s="254" customFormat="1" ht="19.7" hidden="1" customHeight="1" x14ac:dyDescent="0.2">
      <c r="A60" s="893"/>
      <c r="B60" s="275" t="s">
        <v>144</v>
      </c>
      <c r="C60" s="280">
        <f>SUM(C57:C59)</f>
        <v>6307</v>
      </c>
      <c r="D60" s="280">
        <f>SUM(D57:D59)</f>
        <v>2151</v>
      </c>
      <c r="E60" s="462">
        <f t="shared" si="4"/>
        <v>34.104962739812905</v>
      </c>
      <c r="F60" s="258"/>
      <c r="G60" s="258"/>
      <c r="H60" s="279"/>
    </row>
    <row r="61" spans="1:8" s="254" customFormat="1" ht="19.7" hidden="1" customHeight="1" x14ac:dyDescent="0.2">
      <c r="A61" s="893"/>
      <c r="B61" s="281" t="s">
        <v>145</v>
      </c>
      <c r="C61" s="276">
        <v>1220</v>
      </c>
      <c r="D61" s="282" t="s">
        <v>204</v>
      </c>
      <c r="E61" s="462">
        <f t="shared" si="4"/>
        <v>47.622950819672134</v>
      </c>
      <c r="F61" s="258"/>
      <c r="G61" s="258"/>
      <c r="H61" s="279"/>
    </row>
    <row r="62" spans="1:8" s="287" customFormat="1" ht="19.7" hidden="1" customHeight="1" x14ac:dyDescent="0.2">
      <c r="A62" s="893"/>
      <c r="B62" s="283" t="s">
        <v>42</v>
      </c>
      <c r="C62" s="284">
        <f>C61+C60</f>
        <v>7527</v>
      </c>
      <c r="D62" s="284">
        <f>D61+D60</f>
        <v>2732</v>
      </c>
      <c r="E62" s="463">
        <f t="shared" si="4"/>
        <v>36.296001062840439</v>
      </c>
      <c r="F62" s="258"/>
      <c r="G62" s="258"/>
      <c r="H62" s="286"/>
    </row>
    <row r="63" spans="1:8" s="254" customFormat="1" ht="19.7" hidden="1" customHeight="1" x14ac:dyDescent="0.2">
      <c r="A63" s="893"/>
      <c r="B63" s="275" t="s">
        <v>146</v>
      </c>
      <c r="C63" s="280">
        <v>6761</v>
      </c>
      <c r="D63" s="280">
        <v>3447</v>
      </c>
      <c r="E63" s="462">
        <f t="shared" si="4"/>
        <v>50.983582310309124</v>
      </c>
      <c r="F63" s="258"/>
      <c r="G63" s="258"/>
      <c r="H63" s="279"/>
    </row>
    <row r="64" spans="1:8" s="287" customFormat="1" ht="19.7" hidden="1" customHeight="1" x14ac:dyDescent="0.2">
      <c r="A64" s="893"/>
      <c r="B64" s="283" t="s">
        <v>62</v>
      </c>
      <c r="C64" s="284">
        <f>C63</f>
        <v>6761</v>
      </c>
      <c r="D64" s="284">
        <f>D63</f>
        <v>3447</v>
      </c>
      <c r="E64" s="463">
        <f t="shared" si="4"/>
        <v>50.983582310309124</v>
      </c>
      <c r="F64" s="258"/>
      <c r="G64" s="258"/>
      <c r="H64" s="286"/>
    </row>
    <row r="65" spans="1:8" s="287" customFormat="1" ht="19.7" hidden="1" customHeight="1" thickBot="1" x14ac:dyDescent="0.25">
      <c r="A65" s="894"/>
      <c r="B65" s="283" t="s">
        <v>43</v>
      </c>
      <c r="C65" s="284">
        <f>C62+C64</f>
        <v>14288</v>
      </c>
      <c r="D65" s="285">
        <f>D62+D64</f>
        <v>6179</v>
      </c>
      <c r="E65" s="463">
        <f t="shared" si="4"/>
        <v>43.246080627099666</v>
      </c>
      <c r="F65" s="258"/>
      <c r="G65" s="258"/>
      <c r="H65" s="286"/>
    </row>
    <row r="66" spans="1:8" s="256" customFormat="1" ht="19.149999999999999" customHeight="1" x14ac:dyDescent="0.2">
      <c r="A66" s="183" t="s">
        <v>244</v>
      </c>
      <c r="B66" s="288"/>
      <c r="C66" s="289"/>
      <c r="D66" s="289"/>
      <c r="E66" s="464"/>
      <c r="F66" s="289"/>
    </row>
    <row r="67" spans="1:8" s="256" customFormat="1" ht="13.9" customHeight="1" thickBot="1" x14ac:dyDescent="0.25">
      <c r="A67" s="467"/>
      <c r="B67" s="468"/>
      <c r="C67" s="465"/>
      <c r="D67" s="465"/>
      <c r="E67" s="466"/>
      <c r="F67" s="289"/>
    </row>
    <row r="68" spans="1:8" s="256" customFormat="1" ht="13.9" customHeight="1" x14ac:dyDescent="0.2">
      <c r="A68" s="255"/>
      <c r="B68" s="291"/>
      <c r="C68" s="290"/>
      <c r="D68" s="290"/>
      <c r="E68" s="290"/>
      <c r="F68" s="289"/>
    </row>
    <row r="69" spans="1:8" s="256" customFormat="1" ht="13.9" customHeight="1" x14ac:dyDescent="0.2">
      <c r="A69" s="255"/>
      <c r="B69" s="259"/>
      <c r="C69" s="292"/>
      <c r="D69" s="292"/>
      <c r="E69" s="292"/>
      <c r="F69" s="289"/>
    </row>
    <row r="70" spans="1:8" s="256" customFormat="1" ht="13.9" customHeight="1" x14ac:dyDescent="0.2">
      <c r="A70" s="255"/>
      <c r="B70" s="252"/>
      <c r="C70" s="290"/>
      <c r="D70" s="290"/>
      <c r="E70" s="290"/>
      <c r="F70" s="289"/>
    </row>
    <row r="71" spans="1:8" s="256" customFormat="1" ht="13.9" customHeight="1" x14ac:dyDescent="0.2">
      <c r="A71" s="255"/>
      <c r="B71" s="259"/>
      <c r="C71" s="292"/>
      <c r="D71" s="292"/>
      <c r="E71" s="292"/>
      <c r="F71" s="289"/>
    </row>
    <row r="72" spans="1:8" s="294" customFormat="1" ht="13.9" customHeight="1" x14ac:dyDescent="0.2">
      <c r="A72" s="255"/>
      <c r="B72" s="259"/>
      <c r="C72" s="292"/>
      <c r="D72" s="292"/>
      <c r="E72" s="292"/>
      <c r="F72" s="293"/>
    </row>
    <row r="73" spans="1:8" s="256" customFormat="1" ht="11.25" customHeight="1" x14ac:dyDescent="0.2">
      <c r="A73" s="255"/>
      <c r="B73" s="252"/>
      <c r="C73" s="290"/>
      <c r="D73" s="290"/>
      <c r="E73" s="290"/>
      <c r="F73" s="289"/>
    </row>
    <row r="74" spans="1:8" s="256" customFormat="1" ht="11.25" customHeight="1" x14ac:dyDescent="0.2">
      <c r="A74" s="295"/>
      <c r="B74" s="252"/>
      <c r="C74" s="290"/>
      <c r="D74" s="290"/>
      <c r="E74" s="290"/>
      <c r="F74" s="289"/>
    </row>
    <row r="75" spans="1:8" s="256" customFormat="1" ht="11.25" customHeight="1" x14ac:dyDescent="0.2">
      <c r="A75" s="255"/>
      <c r="B75" s="252"/>
      <c r="C75" s="290"/>
      <c r="D75" s="290"/>
      <c r="E75" s="290"/>
      <c r="F75" s="289"/>
    </row>
    <row r="76" spans="1:8" s="256" customFormat="1" ht="11.25" customHeight="1" x14ac:dyDescent="0.2">
      <c r="A76" s="255"/>
      <c r="B76" s="252"/>
      <c r="C76" s="290"/>
      <c r="D76" s="290"/>
      <c r="E76" s="290"/>
      <c r="F76" s="289"/>
    </row>
    <row r="77" spans="1:8" s="256" customFormat="1" ht="11.25" customHeight="1" x14ac:dyDescent="0.2">
      <c r="A77" s="255"/>
      <c r="B77" s="291"/>
      <c r="C77" s="290"/>
      <c r="D77" s="290"/>
      <c r="E77" s="290"/>
      <c r="F77" s="289"/>
    </row>
    <row r="78" spans="1:8" s="256" customFormat="1" ht="11.25" customHeight="1" x14ac:dyDescent="0.2">
      <c r="A78" s="255"/>
      <c r="B78" s="252"/>
      <c r="C78" s="290"/>
      <c r="D78" s="290"/>
      <c r="E78" s="290"/>
      <c r="F78" s="289"/>
    </row>
    <row r="79" spans="1:8" s="256" customFormat="1" ht="11.25" customHeight="1" x14ac:dyDescent="0.2">
      <c r="A79" s="255"/>
      <c r="B79" s="252"/>
      <c r="C79" s="290"/>
      <c r="D79" s="290"/>
      <c r="E79" s="290"/>
      <c r="F79" s="289"/>
    </row>
    <row r="80" spans="1:8" s="256" customFormat="1" ht="11.25" customHeight="1" x14ac:dyDescent="0.2">
      <c r="A80" s="255"/>
      <c r="B80" s="252"/>
      <c r="C80" s="290"/>
      <c r="D80" s="290"/>
      <c r="E80" s="290"/>
      <c r="F80" s="289"/>
    </row>
    <row r="81" spans="1:6" s="294" customFormat="1" ht="11.25" customHeight="1" x14ac:dyDescent="0.2">
      <c r="A81" s="255"/>
      <c r="B81" s="259"/>
      <c r="C81" s="292"/>
      <c r="D81" s="292"/>
      <c r="E81" s="292"/>
      <c r="F81" s="293"/>
    </row>
    <row r="82" spans="1:6" s="256" customFormat="1" ht="11.25" customHeight="1" x14ac:dyDescent="0.2">
      <c r="A82" s="255"/>
      <c r="B82" s="252"/>
      <c r="C82" s="290"/>
      <c r="D82" s="290"/>
      <c r="E82" s="290"/>
      <c r="F82" s="289"/>
    </row>
    <row r="83" spans="1:6" s="256" customFormat="1" ht="11.25" customHeight="1" x14ac:dyDescent="0.2">
      <c r="A83" s="295"/>
      <c r="B83" s="252"/>
      <c r="C83" s="290"/>
      <c r="D83" s="290"/>
      <c r="E83" s="290"/>
      <c r="F83" s="289"/>
    </row>
    <row r="84" spans="1:6" s="256" customFormat="1" ht="11.25" customHeight="1" x14ac:dyDescent="0.2">
      <c r="B84" s="252"/>
      <c r="C84" s="290"/>
      <c r="D84" s="290"/>
      <c r="E84" s="290"/>
      <c r="F84" s="289"/>
    </row>
    <row r="85" spans="1:6" s="256" customFormat="1" ht="11.25" customHeight="1" x14ac:dyDescent="0.2">
      <c r="B85" s="252"/>
      <c r="C85" s="290"/>
      <c r="D85" s="290"/>
      <c r="E85" s="290"/>
      <c r="F85" s="289"/>
    </row>
    <row r="86" spans="1:6" s="256" customFormat="1" ht="11.25" customHeight="1" x14ac:dyDescent="0.2">
      <c r="B86" s="291"/>
      <c r="C86" s="290"/>
      <c r="D86" s="290"/>
      <c r="E86" s="290"/>
      <c r="F86" s="289"/>
    </row>
    <row r="87" spans="1:6" s="256" customFormat="1" ht="11.25" customHeight="1" x14ac:dyDescent="0.2">
      <c r="B87" s="252"/>
      <c r="C87" s="290"/>
      <c r="D87" s="290"/>
      <c r="E87" s="290"/>
      <c r="F87" s="289"/>
    </row>
    <row r="88" spans="1:6" s="256" customFormat="1" ht="11.25" customHeight="1" x14ac:dyDescent="0.2">
      <c r="B88" s="252"/>
      <c r="C88" s="290"/>
      <c r="D88" s="290"/>
      <c r="E88" s="290"/>
      <c r="F88" s="289"/>
    </row>
    <row r="89" spans="1:6" s="256" customFormat="1" ht="11.25" customHeight="1" x14ac:dyDescent="0.2">
      <c r="B89" s="252"/>
      <c r="C89" s="290"/>
      <c r="D89" s="290"/>
      <c r="E89" s="290"/>
      <c r="F89" s="289"/>
    </row>
    <row r="90" spans="1:6" s="256" customFormat="1" ht="11.25" customHeight="1" x14ac:dyDescent="0.2">
      <c r="B90" s="252"/>
      <c r="C90" s="290"/>
      <c r="D90" s="290"/>
      <c r="E90" s="290"/>
      <c r="F90" s="289"/>
    </row>
    <row r="91" spans="1:6" s="256" customFormat="1" ht="11.25" customHeight="1" x14ac:dyDescent="0.2">
      <c r="B91" s="252"/>
      <c r="C91" s="290"/>
      <c r="D91" s="290"/>
      <c r="E91" s="290"/>
      <c r="F91" s="289"/>
    </row>
    <row r="92" spans="1:6" s="256" customFormat="1" ht="11.25" customHeight="1" x14ac:dyDescent="0.2">
      <c r="B92" s="252"/>
      <c r="C92" s="290"/>
      <c r="D92" s="290"/>
      <c r="E92" s="290"/>
      <c r="F92" s="289"/>
    </row>
    <row r="93" spans="1:6" s="256" customFormat="1" ht="11.25" customHeight="1" x14ac:dyDescent="0.2">
      <c r="B93" s="252"/>
      <c r="C93" s="290"/>
      <c r="D93" s="290"/>
      <c r="E93" s="290"/>
      <c r="F93" s="289"/>
    </row>
    <row r="94" spans="1:6" s="256" customFormat="1" ht="11.25" customHeight="1" x14ac:dyDescent="0.2">
      <c r="B94" s="252"/>
      <c r="C94" s="290"/>
      <c r="D94" s="290"/>
      <c r="E94" s="290"/>
      <c r="F94" s="289"/>
    </row>
    <row r="95" spans="1:6" s="256" customFormat="1" ht="11.25" customHeight="1" x14ac:dyDescent="0.2">
      <c r="B95" s="291"/>
      <c r="C95" s="290"/>
      <c r="D95" s="290"/>
      <c r="E95" s="290"/>
      <c r="F95" s="289"/>
    </row>
    <row r="96" spans="1:6" s="256" customFormat="1" ht="11.25" customHeight="1" x14ac:dyDescent="0.2">
      <c r="B96" s="252"/>
      <c r="C96" s="290"/>
      <c r="D96" s="290"/>
      <c r="E96" s="290"/>
      <c r="F96" s="289"/>
    </row>
    <row r="97" spans="1:6" s="256" customFormat="1" ht="11.25" customHeight="1" x14ac:dyDescent="0.2">
      <c r="B97" s="252"/>
      <c r="C97" s="290"/>
      <c r="D97" s="290"/>
      <c r="E97" s="290"/>
      <c r="F97" s="289"/>
    </row>
    <row r="98" spans="1:6" s="256" customFormat="1" ht="11.25" customHeight="1" x14ac:dyDescent="0.2">
      <c r="B98" s="252"/>
      <c r="C98" s="290"/>
      <c r="D98" s="290"/>
      <c r="E98" s="290"/>
      <c r="F98" s="289"/>
    </row>
    <row r="99" spans="1:6" s="256" customFormat="1" ht="11.25" customHeight="1" x14ac:dyDescent="0.2">
      <c r="B99" s="252"/>
      <c r="C99" s="290"/>
      <c r="D99" s="290"/>
      <c r="E99" s="290"/>
      <c r="F99" s="289"/>
    </row>
    <row r="100" spans="1:6" s="256" customFormat="1" ht="19.5" customHeight="1" x14ac:dyDescent="0.2">
      <c r="B100" s="252"/>
      <c r="C100" s="290"/>
      <c r="D100" s="290"/>
      <c r="E100" s="290"/>
      <c r="F100" s="289"/>
    </row>
    <row r="101" spans="1:6" s="256" customFormat="1" x14ac:dyDescent="0.2">
      <c r="B101" s="252"/>
      <c r="C101" s="290"/>
      <c r="D101" s="290"/>
      <c r="E101" s="290"/>
      <c r="F101" s="289"/>
    </row>
    <row r="102" spans="1:6" s="256" customFormat="1" x14ac:dyDescent="0.2">
      <c r="B102" s="252"/>
      <c r="C102" s="290"/>
      <c r="D102" s="290"/>
      <c r="E102" s="290"/>
      <c r="F102" s="289"/>
    </row>
    <row r="103" spans="1:6" s="256" customFormat="1" x14ac:dyDescent="0.2">
      <c r="B103" s="252"/>
      <c r="C103" s="290"/>
      <c r="D103" s="290"/>
      <c r="E103" s="290"/>
      <c r="F103" s="289"/>
    </row>
    <row r="104" spans="1:6" s="256" customFormat="1" x14ac:dyDescent="0.2">
      <c r="B104" s="291"/>
      <c r="C104" s="290"/>
      <c r="D104" s="290"/>
      <c r="E104" s="290"/>
      <c r="F104" s="289"/>
    </row>
    <row r="105" spans="1:6" s="256" customFormat="1" x14ac:dyDescent="0.2">
      <c r="B105" s="252"/>
      <c r="C105" s="290"/>
      <c r="D105" s="290"/>
      <c r="E105" s="290"/>
      <c r="F105" s="289"/>
    </row>
    <row r="106" spans="1:6" s="256" customFormat="1" x14ac:dyDescent="0.2">
      <c r="B106" s="252"/>
      <c r="C106" s="290"/>
      <c r="D106" s="290"/>
      <c r="E106" s="290"/>
      <c r="F106" s="289"/>
    </row>
    <row r="107" spans="1:6" s="256" customFormat="1" x14ac:dyDescent="0.2">
      <c r="B107" s="252"/>
      <c r="C107" s="290"/>
      <c r="D107" s="290"/>
      <c r="E107" s="290"/>
      <c r="F107" s="289"/>
    </row>
    <row r="108" spans="1:6" s="256" customFormat="1" x14ac:dyDescent="0.2">
      <c r="B108" s="252"/>
      <c r="C108" s="290"/>
      <c r="D108" s="290"/>
      <c r="E108" s="290"/>
      <c r="F108" s="289"/>
    </row>
    <row r="109" spans="1:6" x14ac:dyDescent="0.2">
      <c r="A109" s="256"/>
    </row>
    <row r="110" spans="1:6" x14ac:dyDescent="0.2">
      <c r="A110" s="256"/>
    </row>
    <row r="111" spans="1:6" x14ac:dyDescent="0.2">
      <c r="A111" s="252"/>
    </row>
  </sheetData>
  <mergeCells count="12">
    <mergeCell ref="A1:E1"/>
    <mergeCell ref="A57:A65"/>
    <mergeCell ref="A3:A4"/>
    <mergeCell ref="B3:B4"/>
    <mergeCell ref="C3:C4"/>
    <mergeCell ref="A30:A38"/>
    <mergeCell ref="A39:A47"/>
    <mergeCell ref="A6:A13"/>
    <mergeCell ref="A48:A56"/>
    <mergeCell ref="A22:A29"/>
    <mergeCell ref="A14:A21"/>
    <mergeCell ref="A2:E2"/>
  </mergeCells>
  <phoneticPr fontId="6" type="noConversion"/>
  <printOptions horizontalCentered="1"/>
  <pageMargins left="0.39370078740157483" right="0.39370078740157483" top="0.59055118110236227" bottom="0.78740157480314965" header="0.19685039370078741" footer="0.19685039370078741"/>
  <pageSetup paperSize="9" firstPageNumber="3" orientation="portrait" useFirstPageNumber="1" r:id="rId1"/>
  <headerFooter alignWithMargins="0">
    <oddHeader xml:space="preserve">&amp;C&amp;"Arial Narrow,Regular"&amp;K000099Coal Directory of India 2021-22
</oddHeader>
    <oddFooter>&amp;L&amp;"Arial Narrow,Regular"&amp;K000099Coal Controller's Organisation, 5th Floor, Core-II, Scope Minar, Laxmi Nagar, Delhi - 110092.&amp;R&amp;"Arial Narrow,Regular"&amp;K0000998.&amp;P</oddFooter>
  </headerFooter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53"/>
  <sheetViews>
    <sheetView view="pageBreakPreview" topLeftCell="A6" zoomScale="70" zoomScaleNormal="59" zoomScaleSheetLayoutView="70" workbookViewId="0">
      <selection activeCell="O19" sqref="O19"/>
    </sheetView>
  </sheetViews>
  <sheetFormatPr defaultRowHeight="12.75" x14ac:dyDescent="0.15"/>
  <cols>
    <col min="1" max="1" width="9" style="1"/>
    <col min="2" max="2" width="22.125" style="1" customWidth="1"/>
    <col min="3" max="3" width="25.75" style="1" bestFit="1" customWidth="1"/>
    <col min="4" max="4" width="11.5" style="1" customWidth="1"/>
    <col min="5" max="5" width="13.125" style="1" customWidth="1"/>
    <col min="6" max="6" width="9.875" style="248" hidden="1" customWidth="1"/>
    <col min="7" max="7" width="10.375" style="249" customWidth="1"/>
    <col min="8" max="8" width="2" style="1" customWidth="1"/>
    <col min="9" max="16384" width="9" style="1"/>
  </cols>
  <sheetData>
    <row r="1" spans="1:7" ht="36" customHeight="1" x14ac:dyDescent="0.15">
      <c r="A1" s="915" t="s">
        <v>364</v>
      </c>
      <c r="B1" s="916"/>
      <c r="C1" s="916"/>
      <c r="D1" s="916"/>
      <c r="E1" s="916"/>
      <c r="F1" s="916"/>
      <c r="G1" s="917"/>
    </row>
    <row r="2" spans="1:7" ht="38.25" x14ac:dyDescent="0.15">
      <c r="A2" s="586" t="s">
        <v>358</v>
      </c>
      <c r="B2" s="587" t="s">
        <v>132</v>
      </c>
      <c r="C2" s="588" t="s">
        <v>147</v>
      </c>
      <c r="D2" s="588" t="s">
        <v>359</v>
      </c>
      <c r="E2" s="588" t="s">
        <v>76</v>
      </c>
      <c r="F2" s="588" t="s">
        <v>360</v>
      </c>
      <c r="G2" s="589" t="s">
        <v>199</v>
      </c>
    </row>
    <row r="3" spans="1:7" ht="16.5" x14ac:dyDescent="0.15">
      <c r="A3" s="590" t="s">
        <v>115</v>
      </c>
      <c r="B3" s="591" t="s">
        <v>116</v>
      </c>
      <c r="C3" s="592" t="s">
        <v>117</v>
      </c>
      <c r="D3" s="593" t="s">
        <v>118</v>
      </c>
      <c r="E3" s="592" t="s">
        <v>119</v>
      </c>
      <c r="F3" s="592" t="s">
        <v>120</v>
      </c>
      <c r="G3" s="617" t="s">
        <v>120</v>
      </c>
    </row>
    <row r="4" spans="1:7" s="529" customFormat="1" ht="24" customHeight="1" x14ac:dyDescent="0.15">
      <c r="A4" s="919">
        <v>1</v>
      </c>
      <c r="B4" s="912" t="s">
        <v>135</v>
      </c>
      <c r="C4" s="522" t="s">
        <v>68</v>
      </c>
      <c r="D4" s="528">
        <v>1997</v>
      </c>
      <c r="E4" s="522" t="s">
        <v>30</v>
      </c>
      <c r="F4" s="522" t="s">
        <v>213</v>
      </c>
      <c r="G4" s="177">
        <v>6.5</v>
      </c>
    </row>
    <row r="5" spans="1:7" s="529" customFormat="1" ht="24" customHeight="1" x14ac:dyDescent="0.15">
      <c r="A5" s="919"/>
      <c r="B5" s="912"/>
      <c r="C5" s="530" t="s">
        <v>6</v>
      </c>
      <c r="D5" s="530"/>
      <c r="E5" s="531"/>
      <c r="F5" s="531"/>
      <c r="G5" s="176">
        <f>SUM(G4:G4)</f>
        <v>6.5</v>
      </c>
    </row>
    <row r="6" spans="1:7" s="529" customFormat="1" ht="24" customHeight="1" x14ac:dyDescent="0.15">
      <c r="A6" s="910" t="s">
        <v>297</v>
      </c>
      <c r="B6" s="921"/>
      <c r="C6" s="921"/>
      <c r="D6" s="921"/>
      <c r="E6" s="921"/>
      <c r="F6" s="921"/>
      <c r="G6" s="594">
        <f>G5</f>
        <v>6.5</v>
      </c>
    </row>
    <row r="7" spans="1:7" s="529" customFormat="1" ht="24" customHeight="1" x14ac:dyDescent="0.15">
      <c r="A7" s="527">
        <v>2</v>
      </c>
      <c r="B7" s="522" t="s">
        <v>257</v>
      </c>
      <c r="C7" s="523" t="s">
        <v>206</v>
      </c>
      <c r="D7" s="532" t="s">
        <v>181</v>
      </c>
      <c r="E7" s="522" t="s">
        <v>283</v>
      </c>
      <c r="F7" s="522" t="s">
        <v>240</v>
      </c>
      <c r="G7" s="177">
        <v>15</v>
      </c>
    </row>
    <row r="8" spans="1:7" s="529" customFormat="1" ht="24" customHeight="1" x14ac:dyDescent="0.15">
      <c r="A8" s="527">
        <v>3</v>
      </c>
      <c r="B8" s="522" t="s">
        <v>298</v>
      </c>
      <c r="C8" s="522" t="s">
        <v>299</v>
      </c>
      <c r="D8" s="533">
        <v>2021</v>
      </c>
      <c r="E8" s="522" t="s">
        <v>84</v>
      </c>
      <c r="F8" s="522" t="s">
        <v>300</v>
      </c>
      <c r="G8" s="177">
        <v>2</v>
      </c>
    </row>
    <row r="9" spans="1:7" s="529" customFormat="1" ht="24" customHeight="1" x14ac:dyDescent="0.15">
      <c r="A9" s="527">
        <v>4</v>
      </c>
      <c r="B9" s="912" t="s">
        <v>271</v>
      </c>
      <c r="C9" s="523" t="s">
        <v>275</v>
      </c>
      <c r="D9" s="532">
        <v>2004</v>
      </c>
      <c r="E9" s="522" t="s">
        <v>283</v>
      </c>
      <c r="F9" s="522" t="s">
        <v>157</v>
      </c>
      <c r="G9" s="177">
        <v>7.5</v>
      </c>
    </row>
    <row r="10" spans="1:7" s="529" customFormat="1" ht="24" customHeight="1" x14ac:dyDescent="0.15">
      <c r="A10" s="527">
        <v>5</v>
      </c>
      <c r="B10" s="912"/>
      <c r="C10" s="523" t="s">
        <v>276</v>
      </c>
      <c r="D10" s="532" t="s">
        <v>184</v>
      </c>
      <c r="E10" s="522" t="s">
        <v>283</v>
      </c>
      <c r="F10" s="522" t="s">
        <v>157</v>
      </c>
      <c r="G10" s="177">
        <v>14</v>
      </c>
    </row>
    <row r="11" spans="1:7" s="529" customFormat="1" ht="24" customHeight="1" x14ac:dyDescent="0.15">
      <c r="A11" s="527">
        <v>6</v>
      </c>
      <c r="B11" s="912"/>
      <c r="C11" s="523" t="s">
        <v>277</v>
      </c>
      <c r="D11" s="532" t="s">
        <v>61</v>
      </c>
      <c r="E11" s="522" t="s">
        <v>85</v>
      </c>
      <c r="F11" s="522" t="s">
        <v>158</v>
      </c>
      <c r="G11" s="177">
        <v>2.62</v>
      </c>
    </row>
    <row r="12" spans="1:7" s="529" customFormat="1" ht="24" customHeight="1" x14ac:dyDescent="0.15">
      <c r="A12" s="527">
        <v>7</v>
      </c>
      <c r="B12" s="912"/>
      <c r="C12" s="523" t="s">
        <v>278</v>
      </c>
      <c r="D12" s="532" t="s">
        <v>102</v>
      </c>
      <c r="E12" s="522" t="s">
        <v>283</v>
      </c>
      <c r="F12" s="522" t="s">
        <v>157</v>
      </c>
      <c r="G12" s="177">
        <v>6.25</v>
      </c>
    </row>
    <row r="13" spans="1:7" s="529" customFormat="1" ht="24" customHeight="1" x14ac:dyDescent="0.15">
      <c r="A13" s="527">
        <v>8</v>
      </c>
      <c r="B13" s="912"/>
      <c r="C13" s="523" t="s">
        <v>279</v>
      </c>
      <c r="D13" s="532">
        <v>1999</v>
      </c>
      <c r="E13" s="522" t="s">
        <v>283</v>
      </c>
      <c r="F13" s="522" t="s">
        <v>157</v>
      </c>
      <c r="G13" s="177">
        <v>11</v>
      </c>
    </row>
    <row r="14" spans="1:7" s="529" customFormat="1" ht="24" customHeight="1" x14ac:dyDescent="0.15">
      <c r="A14" s="527">
        <v>9</v>
      </c>
      <c r="B14" s="912"/>
      <c r="C14" s="523" t="s">
        <v>159</v>
      </c>
      <c r="D14" s="532">
        <v>2015</v>
      </c>
      <c r="E14" s="522" t="s">
        <v>84</v>
      </c>
      <c r="F14" s="522" t="s">
        <v>208</v>
      </c>
      <c r="G14" s="177">
        <v>7</v>
      </c>
    </row>
    <row r="15" spans="1:7" s="529" customFormat="1" ht="24" customHeight="1" x14ac:dyDescent="0.15">
      <c r="A15" s="527">
        <v>10</v>
      </c>
      <c r="B15" s="912"/>
      <c r="C15" s="523" t="s">
        <v>301</v>
      </c>
      <c r="D15" s="532" t="s">
        <v>69</v>
      </c>
      <c r="E15" s="522" t="s">
        <v>85</v>
      </c>
      <c r="F15" s="522" t="s">
        <v>160</v>
      </c>
      <c r="G15" s="177">
        <v>2.5</v>
      </c>
    </row>
    <row r="16" spans="1:7" s="529" customFormat="1" ht="24" customHeight="1" x14ac:dyDescent="0.15">
      <c r="A16" s="527">
        <v>11</v>
      </c>
      <c r="B16" s="522" t="s">
        <v>259</v>
      </c>
      <c r="C16" s="523" t="s">
        <v>159</v>
      </c>
      <c r="D16" s="532">
        <v>2003</v>
      </c>
      <c r="E16" s="522" t="s">
        <v>84</v>
      </c>
      <c r="F16" s="522" t="s">
        <v>159</v>
      </c>
      <c r="G16" s="177">
        <v>2.34</v>
      </c>
    </row>
    <row r="17" spans="1:7" s="529" customFormat="1" ht="24" customHeight="1" x14ac:dyDescent="0.15">
      <c r="A17" s="534">
        <v>12</v>
      </c>
      <c r="B17" s="522" t="s">
        <v>302</v>
      </c>
      <c r="C17" s="522" t="s">
        <v>302</v>
      </c>
      <c r="D17" s="532">
        <v>2008</v>
      </c>
      <c r="E17" s="522" t="s">
        <v>84</v>
      </c>
      <c r="F17" s="522" t="s">
        <v>303</v>
      </c>
      <c r="G17" s="177">
        <v>0.7</v>
      </c>
    </row>
    <row r="18" spans="1:7" s="529" customFormat="1" ht="24" customHeight="1" x14ac:dyDescent="0.15">
      <c r="A18" s="527">
        <v>13</v>
      </c>
      <c r="B18" s="135" t="s">
        <v>304</v>
      </c>
      <c r="C18" s="522" t="s">
        <v>305</v>
      </c>
      <c r="D18" s="532">
        <v>2009</v>
      </c>
      <c r="E18" s="522" t="s">
        <v>306</v>
      </c>
      <c r="F18" s="522" t="s">
        <v>307</v>
      </c>
      <c r="G18" s="177">
        <v>1.5</v>
      </c>
    </row>
    <row r="19" spans="1:7" s="529" customFormat="1" ht="23.25" customHeight="1" x14ac:dyDescent="0.15">
      <c r="A19" s="527">
        <v>14</v>
      </c>
      <c r="B19" s="135" t="s">
        <v>308</v>
      </c>
      <c r="C19" s="523" t="s">
        <v>309</v>
      </c>
      <c r="D19" s="535">
        <v>2004</v>
      </c>
      <c r="E19" s="522" t="s">
        <v>283</v>
      </c>
      <c r="F19" s="536" t="s">
        <v>310</v>
      </c>
      <c r="G19" s="177">
        <v>1.25</v>
      </c>
    </row>
    <row r="20" spans="1:7" s="529" customFormat="1" ht="24" customHeight="1" x14ac:dyDescent="0.15">
      <c r="A20" s="537">
        <v>15</v>
      </c>
      <c r="B20" s="920" t="s">
        <v>272</v>
      </c>
      <c r="C20" s="523" t="s">
        <v>281</v>
      </c>
      <c r="D20" s="532">
        <v>2006</v>
      </c>
      <c r="E20" s="522" t="s">
        <v>84</v>
      </c>
      <c r="F20" s="522" t="s">
        <v>161</v>
      </c>
      <c r="G20" s="177">
        <v>4</v>
      </c>
    </row>
    <row r="21" spans="1:7" s="529" customFormat="1" ht="24" customHeight="1" x14ac:dyDescent="0.15">
      <c r="A21" s="534">
        <v>16</v>
      </c>
      <c r="B21" s="918"/>
      <c r="C21" s="523" t="s">
        <v>159</v>
      </c>
      <c r="D21" s="532">
        <v>2002</v>
      </c>
      <c r="E21" s="522" t="s">
        <v>84</v>
      </c>
      <c r="F21" s="522" t="s">
        <v>159</v>
      </c>
      <c r="G21" s="177">
        <v>4</v>
      </c>
    </row>
    <row r="22" spans="1:7" s="529" customFormat="1" ht="24" customHeight="1" x14ac:dyDescent="0.15">
      <c r="A22" s="527">
        <v>17</v>
      </c>
      <c r="B22" s="552" t="s">
        <v>365</v>
      </c>
      <c r="C22" s="523" t="s">
        <v>193</v>
      </c>
      <c r="D22" s="532">
        <v>2009</v>
      </c>
      <c r="E22" s="522" t="s">
        <v>207</v>
      </c>
      <c r="F22" s="522" t="s">
        <v>193</v>
      </c>
      <c r="G22" s="177">
        <v>0.96</v>
      </c>
    </row>
    <row r="23" spans="1:7" s="529" customFormat="1" ht="24" customHeight="1" x14ac:dyDescent="0.15">
      <c r="A23" s="527">
        <v>18</v>
      </c>
      <c r="B23" s="912" t="s">
        <v>311</v>
      </c>
      <c r="C23" s="523" t="s">
        <v>312</v>
      </c>
      <c r="D23" s="535">
        <v>2015</v>
      </c>
      <c r="E23" s="522" t="s">
        <v>283</v>
      </c>
      <c r="F23" s="522" t="s">
        <v>313</v>
      </c>
      <c r="G23" s="177">
        <v>0.96</v>
      </c>
    </row>
    <row r="24" spans="1:7" s="529" customFormat="1" ht="24" customHeight="1" x14ac:dyDescent="0.15">
      <c r="A24" s="527">
        <v>19</v>
      </c>
      <c r="B24" s="912"/>
      <c r="C24" s="523" t="s">
        <v>314</v>
      </c>
      <c r="D24" s="535">
        <v>2016</v>
      </c>
      <c r="E24" s="522" t="s">
        <v>283</v>
      </c>
      <c r="F24" s="522" t="s">
        <v>314</v>
      </c>
      <c r="G24" s="177">
        <v>0.96</v>
      </c>
    </row>
    <row r="25" spans="1:7" s="529" customFormat="1" ht="24" customHeight="1" x14ac:dyDescent="0.15">
      <c r="A25" s="534">
        <v>20</v>
      </c>
      <c r="B25" s="912"/>
      <c r="C25" s="523" t="s">
        <v>315</v>
      </c>
      <c r="D25" s="535">
        <v>2015</v>
      </c>
      <c r="E25" s="522" t="s">
        <v>283</v>
      </c>
      <c r="F25" s="522" t="s">
        <v>315</v>
      </c>
      <c r="G25" s="177">
        <v>3.6</v>
      </c>
    </row>
    <row r="26" spans="1:7" s="529" customFormat="1" ht="24" customHeight="1" x14ac:dyDescent="0.15">
      <c r="A26" s="527">
        <v>21</v>
      </c>
      <c r="B26" s="912"/>
      <c r="C26" s="523" t="s">
        <v>313</v>
      </c>
      <c r="D26" s="535">
        <v>2019</v>
      </c>
      <c r="E26" s="522" t="s">
        <v>283</v>
      </c>
      <c r="F26" s="522" t="s">
        <v>316</v>
      </c>
      <c r="G26" s="177">
        <v>0.96</v>
      </c>
    </row>
    <row r="27" spans="1:7" s="529" customFormat="1" ht="24" customHeight="1" x14ac:dyDescent="0.15">
      <c r="A27" s="537">
        <v>22</v>
      </c>
      <c r="B27" s="912"/>
      <c r="C27" s="523" t="s">
        <v>317</v>
      </c>
      <c r="D27" s="535">
        <v>2013</v>
      </c>
      <c r="E27" s="522" t="s">
        <v>283</v>
      </c>
      <c r="F27" s="522" t="s">
        <v>316</v>
      </c>
      <c r="G27" s="177">
        <v>0.9</v>
      </c>
    </row>
    <row r="28" spans="1:7" s="529" customFormat="1" ht="24" customHeight="1" x14ac:dyDescent="0.15">
      <c r="A28" s="527">
        <v>23</v>
      </c>
      <c r="B28" s="912"/>
      <c r="C28" s="523" t="s">
        <v>318</v>
      </c>
      <c r="D28" s="535">
        <v>2018</v>
      </c>
      <c r="E28" s="522" t="s">
        <v>283</v>
      </c>
      <c r="F28" s="522" t="s">
        <v>314</v>
      </c>
      <c r="G28" s="177">
        <v>0.96</v>
      </c>
    </row>
    <row r="29" spans="1:7" s="529" customFormat="1" ht="24" customHeight="1" x14ac:dyDescent="0.15">
      <c r="A29" s="527">
        <v>24</v>
      </c>
      <c r="B29" s="912"/>
      <c r="C29" s="523" t="s">
        <v>319</v>
      </c>
      <c r="D29" s="535">
        <v>2021</v>
      </c>
      <c r="E29" s="522" t="s">
        <v>283</v>
      </c>
      <c r="F29" s="522" t="s">
        <v>314</v>
      </c>
      <c r="G29" s="177">
        <v>2.5</v>
      </c>
    </row>
    <row r="30" spans="1:7" s="529" customFormat="1" ht="24" customHeight="1" x14ac:dyDescent="0.15">
      <c r="A30" s="537">
        <v>25</v>
      </c>
      <c r="B30" s="918" t="s">
        <v>320</v>
      </c>
      <c r="C30" s="525" t="s">
        <v>321</v>
      </c>
      <c r="D30" s="538">
        <v>2013</v>
      </c>
      <c r="E30" s="524" t="s">
        <v>85</v>
      </c>
      <c r="F30" s="524" t="s">
        <v>322</v>
      </c>
      <c r="G30" s="539">
        <v>2.4</v>
      </c>
    </row>
    <row r="31" spans="1:7" s="529" customFormat="1" ht="24" customHeight="1" x14ac:dyDescent="0.15">
      <c r="A31" s="527">
        <v>26</v>
      </c>
      <c r="B31" s="912"/>
      <c r="C31" s="523" t="s">
        <v>323</v>
      </c>
      <c r="D31" s="532">
        <v>2005</v>
      </c>
      <c r="E31" s="522" t="s">
        <v>85</v>
      </c>
      <c r="F31" s="522" t="s">
        <v>324</v>
      </c>
      <c r="G31" s="177">
        <v>2.4</v>
      </c>
    </row>
    <row r="32" spans="1:7" s="529" customFormat="1" ht="24" customHeight="1" x14ac:dyDescent="0.15">
      <c r="A32" s="527">
        <v>27</v>
      </c>
      <c r="B32" s="912"/>
      <c r="C32" s="523" t="s">
        <v>325</v>
      </c>
      <c r="D32" s="532">
        <v>2008</v>
      </c>
      <c r="E32" s="522" t="s">
        <v>85</v>
      </c>
      <c r="F32" s="522" t="s">
        <v>326</v>
      </c>
      <c r="G32" s="177">
        <v>2.4</v>
      </c>
    </row>
    <row r="33" spans="1:7" s="529" customFormat="1" ht="16.5" customHeight="1" thickBot="1" x14ac:dyDescent="0.2">
      <c r="A33" s="620"/>
      <c r="B33" s="621"/>
      <c r="C33" s="622"/>
      <c r="D33" s="623"/>
      <c r="E33" s="621"/>
      <c r="F33" s="621"/>
      <c r="G33" s="624" t="s">
        <v>366</v>
      </c>
    </row>
    <row r="34" spans="1:7" s="529" customFormat="1" ht="24" customHeight="1" x14ac:dyDescent="0.15">
      <c r="A34" s="537">
        <v>28</v>
      </c>
      <c r="B34" s="524" t="s">
        <v>273</v>
      </c>
      <c r="C34" s="524" t="s">
        <v>192</v>
      </c>
      <c r="D34" s="538">
        <v>2013</v>
      </c>
      <c r="E34" s="524" t="s">
        <v>283</v>
      </c>
      <c r="F34" s="524" t="s">
        <v>180</v>
      </c>
      <c r="G34" s="539">
        <v>4.75</v>
      </c>
    </row>
    <row r="35" spans="1:7" s="529" customFormat="1" ht="24" customHeight="1" x14ac:dyDescent="0.15">
      <c r="A35" s="527">
        <v>29</v>
      </c>
      <c r="B35" s="912" t="s">
        <v>327</v>
      </c>
      <c r="C35" s="523" t="s">
        <v>328</v>
      </c>
      <c r="D35" s="535">
        <v>2018</v>
      </c>
      <c r="E35" s="522" t="s">
        <v>283</v>
      </c>
      <c r="F35" s="522" t="s">
        <v>314</v>
      </c>
      <c r="G35" s="177">
        <v>0.9</v>
      </c>
    </row>
    <row r="36" spans="1:7" s="529" customFormat="1" ht="24" customHeight="1" x14ac:dyDescent="0.15">
      <c r="A36" s="527">
        <v>30</v>
      </c>
      <c r="B36" s="912"/>
      <c r="C36" s="523" t="s">
        <v>329</v>
      </c>
      <c r="D36" s="535">
        <v>2014</v>
      </c>
      <c r="E36" s="522" t="s">
        <v>283</v>
      </c>
      <c r="F36" s="522" t="s">
        <v>330</v>
      </c>
      <c r="G36" s="177">
        <v>0.9</v>
      </c>
    </row>
    <row r="37" spans="1:7" s="529" customFormat="1" ht="24" customHeight="1" x14ac:dyDescent="0.15">
      <c r="A37" s="527">
        <v>31</v>
      </c>
      <c r="B37" s="522" t="s">
        <v>274</v>
      </c>
      <c r="C37" s="523" t="s">
        <v>280</v>
      </c>
      <c r="D37" s="532">
        <v>2015</v>
      </c>
      <c r="E37" s="522" t="s">
        <v>283</v>
      </c>
      <c r="F37" s="522" t="s">
        <v>331</v>
      </c>
      <c r="G37" s="177">
        <v>6.6</v>
      </c>
    </row>
    <row r="38" spans="1:7" s="529" customFormat="1" ht="24" customHeight="1" x14ac:dyDescent="0.15">
      <c r="A38" s="527">
        <v>32</v>
      </c>
      <c r="B38" s="912" t="s">
        <v>332</v>
      </c>
      <c r="C38" s="523" t="s">
        <v>333</v>
      </c>
      <c r="D38" s="535">
        <v>2011</v>
      </c>
      <c r="E38" s="522" t="s">
        <v>283</v>
      </c>
      <c r="F38" s="522" t="s">
        <v>334</v>
      </c>
      <c r="G38" s="177">
        <v>0.95</v>
      </c>
    </row>
    <row r="39" spans="1:7" s="529" customFormat="1" ht="24" customHeight="1" x14ac:dyDescent="0.15">
      <c r="A39" s="527">
        <v>33</v>
      </c>
      <c r="B39" s="912"/>
      <c r="C39" s="523" t="s">
        <v>335</v>
      </c>
      <c r="D39" s="535">
        <v>2018</v>
      </c>
      <c r="E39" s="522" t="s">
        <v>283</v>
      </c>
      <c r="F39" s="522" t="s">
        <v>334</v>
      </c>
      <c r="G39" s="177">
        <v>0.96</v>
      </c>
    </row>
    <row r="40" spans="1:7" s="529" customFormat="1" ht="24" customHeight="1" x14ac:dyDescent="0.15">
      <c r="A40" s="527">
        <v>34</v>
      </c>
      <c r="B40" s="912"/>
      <c r="C40" s="523" t="s">
        <v>336</v>
      </c>
      <c r="D40" s="535">
        <v>2016</v>
      </c>
      <c r="E40" s="522" t="s">
        <v>283</v>
      </c>
      <c r="F40" s="522" t="s">
        <v>337</v>
      </c>
      <c r="G40" s="177">
        <v>0.95</v>
      </c>
    </row>
    <row r="41" spans="1:7" s="529" customFormat="1" ht="24" customHeight="1" x14ac:dyDescent="0.15">
      <c r="A41" s="527">
        <v>35</v>
      </c>
      <c r="B41" s="522" t="s">
        <v>338</v>
      </c>
      <c r="C41" s="523" t="s">
        <v>339</v>
      </c>
      <c r="D41" s="532">
        <v>2010</v>
      </c>
      <c r="E41" s="540" t="s">
        <v>30</v>
      </c>
      <c r="F41" s="522" t="s">
        <v>340</v>
      </c>
      <c r="G41" s="177">
        <v>3.5</v>
      </c>
    </row>
    <row r="42" spans="1:7" s="529" customFormat="1" ht="24" customHeight="1" x14ac:dyDescent="0.15">
      <c r="A42" s="527">
        <v>36</v>
      </c>
      <c r="B42" s="912" t="s">
        <v>341</v>
      </c>
      <c r="C42" s="523" t="s">
        <v>342</v>
      </c>
      <c r="D42" s="535">
        <v>2018</v>
      </c>
      <c r="E42" s="540" t="s">
        <v>283</v>
      </c>
      <c r="F42" s="522" t="s">
        <v>343</v>
      </c>
      <c r="G42" s="177">
        <v>0.96</v>
      </c>
    </row>
    <row r="43" spans="1:7" s="529" customFormat="1" ht="24" customHeight="1" x14ac:dyDescent="0.15">
      <c r="A43" s="527">
        <v>37</v>
      </c>
      <c r="B43" s="912"/>
      <c r="C43" s="523" t="s">
        <v>342</v>
      </c>
      <c r="D43" s="535">
        <v>2021</v>
      </c>
      <c r="E43" s="540" t="s">
        <v>283</v>
      </c>
      <c r="F43" s="522" t="s">
        <v>343</v>
      </c>
      <c r="G43" s="177">
        <v>2.5</v>
      </c>
    </row>
    <row r="44" spans="1:7" s="529" customFormat="1" ht="24" customHeight="1" x14ac:dyDescent="0.15">
      <c r="A44" s="527">
        <v>38</v>
      </c>
      <c r="B44" s="522" t="s">
        <v>344</v>
      </c>
      <c r="C44" s="523" t="s">
        <v>345</v>
      </c>
      <c r="D44" s="535">
        <v>2018</v>
      </c>
      <c r="E44" s="540" t="s">
        <v>283</v>
      </c>
      <c r="F44" s="522" t="s">
        <v>346</v>
      </c>
      <c r="G44" s="177">
        <v>2.5</v>
      </c>
    </row>
    <row r="45" spans="1:7" s="529" customFormat="1" ht="24" customHeight="1" x14ac:dyDescent="0.15">
      <c r="A45" s="527">
        <v>39</v>
      </c>
      <c r="B45" s="912" t="s">
        <v>347</v>
      </c>
      <c r="C45" s="523" t="s">
        <v>348</v>
      </c>
      <c r="D45" s="532">
        <v>2005</v>
      </c>
      <c r="E45" s="522" t="s">
        <v>85</v>
      </c>
      <c r="F45" s="522" t="s">
        <v>349</v>
      </c>
      <c r="G45" s="177">
        <v>2.4</v>
      </c>
    </row>
    <row r="46" spans="1:7" s="529" customFormat="1" ht="24" customHeight="1" x14ac:dyDescent="0.15">
      <c r="A46" s="527">
        <v>40</v>
      </c>
      <c r="B46" s="912"/>
      <c r="C46" s="523" t="s">
        <v>350</v>
      </c>
      <c r="D46" s="532">
        <v>2002</v>
      </c>
      <c r="E46" s="522" t="s">
        <v>85</v>
      </c>
      <c r="F46" s="522" t="s">
        <v>350</v>
      </c>
      <c r="G46" s="177">
        <v>3.73</v>
      </c>
    </row>
    <row r="47" spans="1:7" s="529" customFormat="1" ht="24" customHeight="1" x14ac:dyDescent="0.15">
      <c r="A47" s="527">
        <v>41</v>
      </c>
      <c r="B47" s="912"/>
      <c r="C47" s="523" t="s">
        <v>351</v>
      </c>
      <c r="D47" s="532">
        <v>2006</v>
      </c>
      <c r="E47" s="522" t="s">
        <v>85</v>
      </c>
      <c r="F47" s="522" t="s">
        <v>352</v>
      </c>
      <c r="G47" s="177">
        <v>2.4</v>
      </c>
    </row>
    <row r="48" spans="1:7" s="529" customFormat="1" ht="24" customHeight="1" x14ac:dyDescent="0.15">
      <c r="A48" s="527">
        <v>42</v>
      </c>
      <c r="B48" s="522" t="s">
        <v>353</v>
      </c>
      <c r="C48" s="523" t="s">
        <v>354</v>
      </c>
      <c r="D48" s="533">
        <v>2022</v>
      </c>
      <c r="E48" s="522" t="s">
        <v>283</v>
      </c>
      <c r="F48" s="522" t="s">
        <v>180</v>
      </c>
      <c r="G48" s="177">
        <v>0.96</v>
      </c>
    </row>
    <row r="49" spans="1:7" s="529" customFormat="1" ht="24" customHeight="1" x14ac:dyDescent="0.15">
      <c r="A49" s="527">
        <v>43</v>
      </c>
      <c r="B49" s="522" t="s">
        <v>355</v>
      </c>
      <c r="C49" s="523" t="s">
        <v>356</v>
      </c>
      <c r="D49" s="532">
        <v>2007</v>
      </c>
      <c r="E49" s="522" t="s">
        <v>84</v>
      </c>
      <c r="F49" s="522" t="s">
        <v>357</v>
      </c>
      <c r="G49" s="177">
        <v>1.08</v>
      </c>
    </row>
    <row r="50" spans="1:7" x14ac:dyDescent="0.15">
      <c r="A50" s="913" t="s">
        <v>62</v>
      </c>
      <c r="B50" s="914"/>
      <c r="C50" s="595"/>
      <c r="D50" s="596"/>
      <c r="E50" s="597"/>
      <c r="F50" s="598"/>
      <c r="G50" s="599">
        <f>SUM(G7:G49)</f>
        <v>136.70000000000002</v>
      </c>
    </row>
    <row r="51" spans="1:7" x14ac:dyDescent="0.15">
      <c r="A51" s="910" t="s">
        <v>43</v>
      </c>
      <c r="B51" s="911"/>
      <c r="C51" s="618"/>
      <c r="D51" s="619"/>
      <c r="E51" s="597"/>
      <c r="F51" s="616"/>
      <c r="G51" s="614">
        <f>G6+G50</f>
        <v>143.20000000000002</v>
      </c>
    </row>
    <row r="52" spans="1:7" ht="13.5" thickBot="1" x14ac:dyDescent="0.2">
      <c r="A52" s="490"/>
      <c r="B52" s="526"/>
      <c r="C52" s="491"/>
      <c r="D52" s="491"/>
      <c r="E52" s="492"/>
      <c r="F52" s="492"/>
      <c r="G52" s="493"/>
    </row>
    <row r="53" spans="1:7" ht="13.5" thickBot="1" x14ac:dyDescent="0.2">
      <c r="A53" s="600"/>
      <c r="B53" s="453"/>
      <c r="C53" s="453"/>
      <c r="D53" s="453"/>
      <c r="E53" s="453"/>
      <c r="F53" s="454"/>
      <c r="G53" s="601"/>
    </row>
  </sheetData>
  <mergeCells count="14">
    <mergeCell ref="A51:B51"/>
    <mergeCell ref="B45:B47"/>
    <mergeCell ref="A50:B50"/>
    <mergeCell ref="A1:G1"/>
    <mergeCell ref="B30:B32"/>
    <mergeCell ref="B35:B36"/>
    <mergeCell ref="B38:B40"/>
    <mergeCell ref="B42:B43"/>
    <mergeCell ref="A4:A5"/>
    <mergeCell ref="B4:B5"/>
    <mergeCell ref="B20:B21"/>
    <mergeCell ref="A6:F6"/>
    <mergeCell ref="B9:B15"/>
    <mergeCell ref="B23:B29"/>
  </mergeCells>
  <phoneticPr fontId="0" type="noConversion"/>
  <printOptions horizontalCentered="1"/>
  <pageMargins left="0.39370078740157499" right="0.39370078740157499" top="0.59055118110236204" bottom="0.78740157480314998" header="0.196850393700787" footer="0.196850393700787"/>
  <pageSetup paperSize="9" scale="80" firstPageNumber="4" orientation="portrait" useFirstPageNumber="1" r:id="rId1"/>
  <headerFooter alignWithMargins="0">
    <oddHeader xml:space="preserve">&amp;C&amp;"Arial Narrow,Regular"&amp;K000099Coal Directory of India 2021-22
</oddHeader>
    <oddFooter>&amp;L&amp;"Arial Narrow,Regular"&amp;K000099Coal Controller's Organisation, 5th Floor, Core-II, Scope Minar, Laxmi Nagar, Delhi - 110092.&amp;R&amp;"Arial Narrow,Regular"&amp;K0000998.&amp;P</oddFooter>
  </headerFooter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K100"/>
  <sheetViews>
    <sheetView topLeftCell="A30" zoomScaleNormal="100" zoomScaleSheetLayoutView="85" workbookViewId="0">
      <selection activeCell="O19" sqref="O19"/>
    </sheetView>
  </sheetViews>
  <sheetFormatPr defaultRowHeight="21.75" customHeight="1" x14ac:dyDescent="0.2"/>
  <cols>
    <col min="1" max="1" width="11.75" style="6" customWidth="1"/>
    <col min="2" max="2" width="32.25" style="6" customWidth="1"/>
    <col min="3" max="3" width="11.625" style="162" bestFit="1" customWidth="1"/>
    <col min="4" max="4" width="18.25" style="162" bestFit="1" customWidth="1"/>
    <col min="5" max="5" width="12.625" style="163" customWidth="1"/>
    <col min="6" max="6" width="1" style="6" customWidth="1"/>
    <col min="7" max="7" width="13.5" style="6" customWidth="1"/>
    <col min="8" max="16384" width="9" style="6"/>
  </cols>
  <sheetData>
    <row r="1" spans="1:5" ht="24" customHeight="1" x14ac:dyDescent="0.2">
      <c r="A1" s="890" t="s">
        <v>265</v>
      </c>
      <c r="B1" s="891"/>
      <c r="C1" s="891"/>
      <c r="D1" s="891"/>
      <c r="E1" s="892"/>
    </row>
    <row r="2" spans="1:5" ht="18.600000000000001" customHeight="1" x14ac:dyDescent="0.2">
      <c r="A2" s="907" t="s">
        <v>285</v>
      </c>
      <c r="B2" s="908"/>
      <c r="C2" s="908"/>
      <c r="D2" s="908"/>
      <c r="E2" s="909"/>
    </row>
    <row r="3" spans="1:5" s="8" customFormat="1" ht="32.450000000000003" customHeight="1" x14ac:dyDescent="0.15">
      <c r="A3" s="602" t="s">
        <v>45</v>
      </c>
      <c r="B3" s="603" t="s">
        <v>155</v>
      </c>
      <c r="C3" s="604" t="s">
        <v>108</v>
      </c>
      <c r="D3" s="605" t="s">
        <v>266</v>
      </c>
      <c r="E3" s="606" t="s">
        <v>60</v>
      </c>
    </row>
    <row r="4" spans="1:5" s="8" customFormat="1" ht="19.899999999999999" customHeight="1" x14ac:dyDescent="0.15">
      <c r="A4" s="607" t="s">
        <v>115</v>
      </c>
      <c r="B4" s="608" t="s">
        <v>116</v>
      </c>
      <c r="C4" s="609" t="s">
        <v>117</v>
      </c>
      <c r="D4" s="610" t="s">
        <v>118</v>
      </c>
      <c r="E4" s="611" t="s">
        <v>119</v>
      </c>
    </row>
    <row r="5" spans="1:5" s="8" customFormat="1" ht="14.25" customHeight="1" x14ac:dyDescent="0.15">
      <c r="A5" s="924" t="s">
        <v>296</v>
      </c>
      <c r="B5" s="234" t="s">
        <v>142</v>
      </c>
      <c r="C5" s="235">
        <v>4.3010000000000002</v>
      </c>
      <c r="D5" s="235">
        <v>4.2669550000000003</v>
      </c>
      <c r="E5" s="236">
        <f t="shared" ref="E5:E23" si="0">D5/C5*100</f>
        <v>99.208439897698213</v>
      </c>
    </row>
    <row r="6" spans="1:5" s="8" customFormat="1" ht="14.25" customHeight="1" x14ac:dyDescent="0.15">
      <c r="A6" s="925"/>
      <c r="B6" s="237" t="s">
        <v>144</v>
      </c>
      <c r="C6" s="238">
        <f>C5</f>
        <v>4.3010000000000002</v>
      </c>
      <c r="D6" s="238">
        <f>D5</f>
        <v>4.2669550000000003</v>
      </c>
      <c r="E6" s="239">
        <f t="shared" si="0"/>
        <v>99.208439897698213</v>
      </c>
    </row>
    <row r="7" spans="1:5" s="8" customFormat="1" ht="14.25" customHeight="1" x14ac:dyDescent="0.15">
      <c r="A7" s="925"/>
      <c r="B7" s="632" t="s">
        <v>365</v>
      </c>
      <c r="C7" s="630">
        <v>0.73275460000000003</v>
      </c>
      <c r="D7" s="630">
        <v>0.38934731</v>
      </c>
      <c r="E7" s="631">
        <f>D7/C7*100</f>
        <v>53.134747977017142</v>
      </c>
    </row>
    <row r="8" spans="1:5" s="8" customFormat="1" ht="14.25" customHeight="1" x14ac:dyDescent="0.15">
      <c r="A8" s="925"/>
      <c r="B8" s="531" t="s">
        <v>42</v>
      </c>
      <c r="C8" s="138">
        <f>SUM(C6:C7)</f>
        <v>5.0337546</v>
      </c>
      <c r="D8" s="138">
        <f>SUM(D6:D7)</f>
        <v>4.6563023100000001</v>
      </c>
      <c r="E8" s="628">
        <f t="shared" si="0"/>
        <v>92.501575464167445</v>
      </c>
    </row>
    <row r="9" spans="1:5" s="8" customFormat="1" ht="14.25" customHeight="1" x14ac:dyDescent="0.15">
      <c r="A9" s="925"/>
      <c r="B9" s="625" t="s">
        <v>257</v>
      </c>
      <c r="C9" s="626">
        <v>15</v>
      </c>
      <c r="D9" s="626">
        <v>11.885</v>
      </c>
      <c r="E9" s="627">
        <f t="shared" si="0"/>
        <v>79.233333333333334</v>
      </c>
    </row>
    <row r="10" spans="1:5" s="8" customFormat="1" ht="14.25" customHeight="1" x14ac:dyDescent="0.15">
      <c r="A10" s="925"/>
      <c r="B10" s="240" t="s">
        <v>298</v>
      </c>
      <c r="C10" s="241">
        <v>0.192</v>
      </c>
      <c r="D10" s="241">
        <v>0.10199999999999999</v>
      </c>
      <c r="E10" s="242">
        <f t="shared" si="0"/>
        <v>53.125</v>
      </c>
    </row>
    <row r="11" spans="1:5" s="8" customFormat="1" ht="14.25" customHeight="1" x14ac:dyDescent="0.15">
      <c r="A11" s="925"/>
      <c r="B11" s="240" t="s">
        <v>362</v>
      </c>
      <c r="C11" s="241">
        <v>13.619</v>
      </c>
      <c r="D11" s="241">
        <v>11.275698889999999</v>
      </c>
      <c r="E11" s="242">
        <f t="shared" si="0"/>
        <v>82.79388273735222</v>
      </c>
    </row>
    <row r="12" spans="1:5" s="8" customFormat="1" ht="14.25" customHeight="1" x14ac:dyDescent="0.15">
      <c r="A12" s="925"/>
      <c r="B12" s="240" t="s">
        <v>259</v>
      </c>
      <c r="C12" s="241">
        <v>0.67500000000000004</v>
      </c>
      <c r="D12" s="241">
        <v>0.496</v>
      </c>
      <c r="E12" s="242">
        <f t="shared" si="0"/>
        <v>73.481481481481481</v>
      </c>
    </row>
    <row r="13" spans="1:5" s="8" customFormat="1" ht="14.25" customHeight="1" x14ac:dyDescent="0.15">
      <c r="A13" s="925"/>
      <c r="B13" s="240" t="s">
        <v>302</v>
      </c>
      <c r="C13" s="241">
        <v>3.9E-2</v>
      </c>
      <c r="D13" s="241">
        <v>2.3E-2</v>
      </c>
      <c r="E13" s="242">
        <f t="shared" si="0"/>
        <v>58.974358974358978</v>
      </c>
    </row>
    <row r="14" spans="1:5" s="8" customFormat="1" ht="14.25" customHeight="1" x14ac:dyDescent="0.15">
      <c r="A14" s="925"/>
      <c r="B14" s="240" t="s">
        <v>304</v>
      </c>
      <c r="C14" s="241">
        <v>0.628</v>
      </c>
      <c r="D14" s="241">
        <v>0.50800000000000001</v>
      </c>
      <c r="E14" s="242">
        <f t="shared" si="0"/>
        <v>80.891719745222929</v>
      </c>
    </row>
    <row r="15" spans="1:5" s="8" customFormat="1" ht="14.25" customHeight="1" x14ac:dyDescent="0.15">
      <c r="A15" s="925"/>
      <c r="B15" s="240" t="s">
        <v>260</v>
      </c>
      <c r="C15" s="241">
        <v>1.38986476</v>
      </c>
      <c r="D15" s="241">
        <v>1.01187264</v>
      </c>
      <c r="E15" s="242">
        <f t="shared" si="0"/>
        <v>72.803676236816017</v>
      </c>
    </row>
    <row r="16" spans="1:5" s="8" customFormat="1" ht="14.25" customHeight="1" x14ac:dyDescent="0.15">
      <c r="A16" s="925"/>
      <c r="B16" s="240" t="s">
        <v>320</v>
      </c>
      <c r="C16" s="241">
        <v>4.4955387299999998</v>
      </c>
      <c r="D16" s="241">
        <v>3.8648779800000002</v>
      </c>
      <c r="E16" s="242">
        <f t="shared" si="0"/>
        <v>85.971408814889699</v>
      </c>
    </row>
    <row r="17" spans="1:11" s="8" customFormat="1" ht="14.25" customHeight="1" x14ac:dyDescent="0.15">
      <c r="A17" s="925"/>
      <c r="B17" s="243" t="s">
        <v>261</v>
      </c>
      <c r="C17" s="241">
        <v>1.1102620000000001</v>
      </c>
      <c r="D17" s="241">
        <v>0.90719000000000005</v>
      </c>
      <c r="E17" s="242">
        <f t="shared" si="0"/>
        <v>81.709542432326785</v>
      </c>
    </row>
    <row r="18" spans="1:11" s="8" customFormat="1" ht="14.25" customHeight="1" x14ac:dyDescent="0.15">
      <c r="A18" s="925"/>
      <c r="B18" s="243" t="s">
        <v>263</v>
      </c>
      <c r="C18" s="241">
        <v>0.3669</v>
      </c>
      <c r="D18" s="241">
        <v>0.29352</v>
      </c>
      <c r="E18" s="242">
        <f t="shared" si="0"/>
        <v>80</v>
      </c>
    </row>
    <row r="19" spans="1:11" s="8" customFormat="1" ht="14.25" customHeight="1" x14ac:dyDescent="0.15">
      <c r="A19" s="925"/>
      <c r="B19" s="243" t="s">
        <v>338</v>
      </c>
      <c r="C19" s="241">
        <v>1.21</v>
      </c>
      <c r="D19" s="241">
        <v>0.96899999999999997</v>
      </c>
      <c r="E19" s="242">
        <f t="shared" si="0"/>
        <v>80.082644628099175</v>
      </c>
    </row>
    <row r="20" spans="1:11" s="8" customFormat="1" ht="14.25" customHeight="1" x14ac:dyDescent="0.15">
      <c r="A20" s="925"/>
      <c r="B20" s="243" t="s">
        <v>347</v>
      </c>
      <c r="C20" s="241">
        <v>0.41109843000000001</v>
      </c>
      <c r="D20" s="241">
        <v>0.33349150999999999</v>
      </c>
      <c r="E20" s="242">
        <f t="shared" si="0"/>
        <v>81.122058773126426</v>
      </c>
    </row>
    <row r="21" spans="1:11" s="8" customFormat="1" ht="14.25" customHeight="1" x14ac:dyDescent="0.15">
      <c r="A21" s="925"/>
      <c r="B21" s="243" t="s">
        <v>353</v>
      </c>
      <c r="C21" s="241">
        <v>8.6878460000000005E-2</v>
      </c>
      <c r="D21" s="241">
        <v>4.5321E-2</v>
      </c>
      <c r="E21" s="242">
        <f t="shared" si="0"/>
        <v>52.165979921835628</v>
      </c>
    </row>
    <row r="22" spans="1:11" s="8" customFormat="1" ht="14.25" customHeight="1" x14ac:dyDescent="0.15">
      <c r="A22" s="925"/>
      <c r="B22" s="629" t="s">
        <v>355</v>
      </c>
      <c r="C22" s="630">
        <f>(500+46999.05+2000+4000+7999.91)/1000000</f>
        <v>6.1498960000000005E-2</v>
      </c>
      <c r="D22" s="630">
        <f>(425+39949.24+1700+3400+6559.92)/1000000</f>
        <v>5.2034159999999996E-2</v>
      </c>
      <c r="E22" s="631">
        <f t="shared" si="0"/>
        <v>84.609821044128211</v>
      </c>
    </row>
    <row r="23" spans="1:11" s="8" customFormat="1" ht="14.25" customHeight="1" x14ac:dyDescent="0.15">
      <c r="A23" s="925"/>
      <c r="B23" s="530" t="s">
        <v>62</v>
      </c>
      <c r="C23" s="138">
        <f>SUM(C9:C22)</f>
        <v>39.285041340000006</v>
      </c>
      <c r="D23" s="138">
        <f>SUM(D9:D22)</f>
        <v>31.767006179999999</v>
      </c>
      <c r="E23" s="174">
        <f t="shared" si="0"/>
        <v>80.86285541885087</v>
      </c>
    </row>
    <row r="24" spans="1:11" s="8" customFormat="1" ht="14.25" customHeight="1" x14ac:dyDescent="0.15">
      <c r="A24" s="931"/>
      <c r="B24" s="612" t="s">
        <v>43</v>
      </c>
      <c r="C24" s="613">
        <f>C8+C23</f>
        <v>44.318795940000008</v>
      </c>
      <c r="D24" s="613">
        <f>D8+D23</f>
        <v>36.423308489999997</v>
      </c>
      <c r="E24" s="614">
        <f>D24/C24*100</f>
        <v>82.184788005772674</v>
      </c>
    </row>
    <row r="25" spans="1:11" s="143" customFormat="1" ht="14.45" customHeight="1" x14ac:dyDescent="0.15">
      <c r="A25" s="924" t="s">
        <v>256</v>
      </c>
      <c r="B25" s="234" t="s">
        <v>142</v>
      </c>
      <c r="C25" s="235">
        <v>5.5279999999999996</v>
      </c>
      <c r="D25" s="235">
        <v>5.51</v>
      </c>
      <c r="E25" s="236">
        <f t="shared" ref="E25:E36" si="1">D25/C25*100</f>
        <v>99.674384949348777</v>
      </c>
      <c r="G25" s="144"/>
    </row>
    <row r="26" spans="1:11" s="143" customFormat="1" ht="14.45" customHeight="1" x14ac:dyDescent="0.15">
      <c r="A26" s="925"/>
      <c r="B26" s="237" t="s">
        <v>144</v>
      </c>
      <c r="C26" s="238">
        <f>C25</f>
        <v>5.5279999999999996</v>
      </c>
      <c r="D26" s="238">
        <f>D25</f>
        <v>5.51</v>
      </c>
      <c r="E26" s="239">
        <f t="shared" si="1"/>
        <v>99.674384949348777</v>
      </c>
      <c r="G26" s="144"/>
      <c r="I26" s="517"/>
      <c r="J26" s="139"/>
      <c r="K26" s="139"/>
    </row>
    <row r="27" spans="1:11" s="143" customFormat="1" ht="14.45" customHeight="1" x14ac:dyDescent="0.15">
      <c r="A27" s="925"/>
      <c r="B27" s="237" t="s">
        <v>42</v>
      </c>
      <c r="C27" s="238">
        <f>C26</f>
        <v>5.5279999999999996</v>
      </c>
      <c r="D27" s="238">
        <f>D26</f>
        <v>5.51</v>
      </c>
      <c r="E27" s="239">
        <f t="shared" si="1"/>
        <v>99.674384949348777</v>
      </c>
      <c r="G27" s="144"/>
      <c r="J27" s="139"/>
      <c r="K27" s="139"/>
    </row>
    <row r="28" spans="1:11" s="143" customFormat="1" ht="14.45" customHeight="1" x14ac:dyDescent="0.15">
      <c r="A28" s="925"/>
      <c r="B28" s="240" t="s">
        <v>257</v>
      </c>
      <c r="C28" s="241">
        <v>15</v>
      </c>
      <c r="D28" s="241">
        <v>12.17</v>
      </c>
      <c r="E28" s="242">
        <f t="shared" si="1"/>
        <v>81.13333333333334</v>
      </c>
      <c r="G28" s="144"/>
    </row>
    <row r="29" spans="1:11" s="143" customFormat="1" ht="14.45" customHeight="1" x14ac:dyDescent="0.15">
      <c r="A29" s="925"/>
      <c r="B29" s="243" t="s">
        <v>258</v>
      </c>
      <c r="C29" s="241">
        <v>5.4749999999999996</v>
      </c>
      <c r="D29" s="241">
        <v>4.444</v>
      </c>
      <c r="E29" s="242">
        <f t="shared" si="1"/>
        <v>81.168949771689498</v>
      </c>
      <c r="G29" s="144"/>
    </row>
    <row r="30" spans="1:11" s="143" customFormat="1" ht="14.45" customHeight="1" x14ac:dyDescent="0.15">
      <c r="A30" s="925"/>
      <c r="B30" s="243" t="s">
        <v>259</v>
      </c>
      <c r="C30" s="241">
        <v>0.749</v>
      </c>
      <c r="D30" s="241">
        <v>0.54900000000000004</v>
      </c>
      <c r="E30" s="242">
        <f t="shared" si="1"/>
        <v>73.297730307076108</v>
      </c>
      <c r="G30" s="144"/>
    </row>
    <row r="31" spans="1:11" s="143" customFormat="1" ht="14.45" customHeight="1" x14ac:dyDescent="0.15">
      <c r="A31" s="925"/>
      <c r="B31" s="243" t="s">
        <v>260</v>
      </c>
      <c r="C31" s="241">
        <v>1.62</v>
      </c>
      <c r="D31" s="241">
        <v>1.1379999999999999</v>
      </c>
      <c r="E31" s="242">
        <f t="shared" si="1"/>
        <v>70.246913580246911</v>
      </c>
      <c r="G31" s="144"/>
    </row>
    <row r="32" spans="1:11" s="143" customFormat="1" ht="14.45" customHeight="1" x14ac:dyDescent="0.15">
      <c r="A32" s="925"/>
      <c r="B32" s="243" t="s">
        <v>261</v>
      </c>
      <c r="C32" s="241">
        <v>0.52</v>
      </c>
      <c r="D32" s="241">
        <v>0.46300000000000002</v>
      </c>
      <c r="E32" s="242">
        <f t="shared" si="1"/>
        <v>89.038461538461547</v>
      </c>
      <c r="G32" s="144"/>
    </row>
    <row r="33" spans="1:11" s="143" customFormat="1" ht="14.45" customHeight="1" x14ac:dyDescent="0.15">
      <c r="A33" s="925"/>
      <c r="B33" s="243" t="s">
        <v>262</v>
      </c>
      <c r="C33" s="241">
        <v>1.0999999999999999E-2</v>
      </c>
      <c r="D33" s="241">
        <v>8.9999999999999993E-3</v>
      </c>
      <c r="E33" s="242">
        <f t="shared" si="1"/>
        <v>81.818181818181813</v>
      </c>
      <c r="G33" s="144"/>
    </row>
    <row r="34" spans="1:11" s="143" customFormat="1" ht="14.45" customHeight="1" x14ac:dyDescent="0.15">
      <c r="A34" s="925"/>
      <c r="B34" s="243" t="s">
        <v>263</v>
      </c>
      <c r="C34" s="241">
        <v>0.73699999999999999</v>
      </c>
      <c r="D34" s="241">
        <v>0.438</v>
      </c>
      <c r="E34" s="242">
        <f t="shared" si="1"/>
        <v>59.430122116689276</v>
      </c>
      <c r="G34" s="144"/>
    </row>
    <row r="35" spans="1:11" s="143" customFormat="1" ht="14.45" customHeight="1" x14ac:dyDescent="0.15">
      <c r="A35" s="925"/>
      <c r="B35" s="244" t="s">
        <v>62</v>
      </c>
      <c r="C35" s="245">
        <f>SUM(C28:C34)</f>
        <v>24.111999999999998</v>
      </c>
      <c r="D35" s="245">
        <f>SUM(D28:D34)</f>
        <v>19.211000000000002</v>
      </c>
      <c r="E35" s="246">
        <f t="shared" si="1"/>
        <v>79.674021234240229</v>
      </c>
      <c r="G35" s="144"/>
    </row>
    <row r="36" spans="1:11" s="143" customFormat="1" ht="14.45" customHeight="1" x14ac:dyDescent="0.15">
      <c r="A36" s="931"/>
      <c r="B36" s="612" t="s">
        <v>43</v>
      </c>
      <c r="C36" s="613">
        <f>C27+C35</f>
        <v>29.639999999999997</v>
      </c>
      <c r="D36" s="613">
        <f>D27+D35</f>
        <v>24.721000000000004</v>
      </c>
      <c r="E36" s="614">
        <f t="shared" si="1"/>
        <v>83.404183535762499</v>
      </c>
      <c r="G36" s="144"/>
    </row>
    <row r="37" spans="1:11" s="143" customFormat="1" ht="14.45" customHeight="1" x14ac:dyDescent="0.15">
      <c r="A37" s="924" t="s">
        <v>242</v>
      </c>
      <c r="B37" s="234" t="s">
        <v>142</v>
      </c>
      <c r="C37" s="235">
        <v>6.5190000000000001</v>
      </c>
      <c r="D37" s="235">
        <v>6.4803100000000002</v>
      </c>
      <c r="E37" s="236">
        <f t="shared" ref="E37:E48" si="2">D37/C37*100</f>
        <v>99.40650406504065</v>
      </c>
      <c r="G37" s="144"/>
    </row>
    <row r="38" spans="1:11" s="143" customFormat="1" ht="14.45" customHeight="1" x14ac:dyDescent="0.15">
      <c r="A38" s="925"/>
      <c r="B38" s="237" t="s">
        <v>144</v>
      </c>
      <c r="C38" s="238">
        <v>6.5190000000000001</v>
      </c>
      <c r="D38" s="238">
        <v>6.4803100000000002</v>
      </c>
      <c r="E38" s="239">
        <f t="shared" si="2"/>
        <v>99.40650406504065</v>
      </c>
      <c r="G38" s="144"/>
      <c r="J38" s="139"/>
      <c r="K38" s="139"/>
    </row>
    <row r="39" spans="1:11" s="143" customFormat="1" ht="14.45" customHeight="1" x14ac:dyDescent="0.15">
      <c r="A39" s="925"/>
      <c r="B39" s="237" t="s">
        <v>42</v>
      </c>
      <c r="C39" s="238">
        <v>6.5190000000000001</v>
      </c>
      <c r="D39" s="238">
        <v>6.4803100000000002</v>
      </c>
      <c r="E39" s="239">
        <f t="shared" si="2"/>
        <v>99.40650406504065</v>
      </c>
      <c r="G39" s="144"/>
      <c r="J39" s="139"/>
      <c r="K39" s="139"/>
    </row>
    <row r="40" spans="1:11" s="143" customFormat="1" ht="14.45" customHeight="1" x14ac:dyDescent="0.15">
      <c r="A40" s="925"/>
      <c r="B40" s="240" t="s">
        <v>257</v>
      </c>
      <c r="C40" s="241">
        <v>15</v>
      </c>
      <c r="D40" s="241">
        <v>11.708830000000001</v>
      </c>
      <c r="E40" s="242">
        <f t="shared" si="2"/>
        <v>78.058866666666674</v>
      </c>
      <c r="G40" s="144"/>
    </row>
    <row r="41" spans="1:11" s="143" customFormat="1" ht="14.45" customHeight="1" x14ac:dyDescent="0.15">
      <c r="A41" s="925"/>
      <c r="B41" s="243" t="s">
        <v>258</v>
      </c>
      <c r="C41" s="241">
        <v>22.673310000000001</v>
      </c>
      <c r="D41" s="241">
        <v>18.002890000000001</v>
      </c>
      <c r="E41" s="242">
        <f t="shared" si="2"/>
        <v>79.401243135651569</v>
      </c>
      <c r="G41" s="144"/>
    </row>
    <row r="42" spans="1:11" s="143" customFormat="1" ht="14.45" customHeight="1" x14ac:dyDescent="0.15">
      <c r="A42" s="925"/>
      <c r="B42" s="243" t="s">
        <v>259</v>
      </c>
      <c r="C42" s="241">
        <v>1.9400299999999999</v>
      </c>
      <c r="D42" s="241">
        <v>1.42591</v>
      </c>
      <c r="E42" s="242">
        <f t="shared" si="2"/>
        <v>73.499378875584398</v>
      </c>
      <c r="G42" s="144"/>
    </row>
    <row r="43" spans="1:11" s="143" customFormat="1" ht="14.45" customHeight="1" x14ac:dyDescent="0.15">
      <c r="A43" s="925"/>
      <c r="B43" s="243" t="s">
        <v>260</v>
      </c>
      <c r="C43" s="241">
        <v>4.1854199999999997</v>
      </c>
      <c r="D43" s="241">
        <v>2.78952</v>
      </c>
      <c r="E43" s="242">
        <f t="shared" si="2"/>
        <v>66.648508393422887</v>
      </c>
      <c r="G43" s="144"/>
    </row>
    <row r="44" spans="1:11" s="143" customFormat="1" ht="14.45" customHeight="1" x14ac:dyDescent="0.15">
      <c r="A44" s="925"/>
      <c r="B44" s="243" t="s">
        <v>261</v>
      </c>
      <c r="C44" s="241">
        <v>0.41381000000000001</v>
      </c>
      <c r="D44" s="241">
        <v>0.37210000000000004</v>
      </c>
      <c r="E44" s="242">
        <f t="shared" si="2"/>
        <v>89.920494913124401</v>
      </c>
      <c r="G44" s="144"/>
    </row>
    <row r="45" spans="1:11" s="143" customFormat="1" ht="14.45" customHeight="1" x14ac:dyDescent="0.15">
      <c r="A45" s="925"/>
      <c r="B45" s="243" t="s">
        <v>262</v>
      </c>
      <c r="C45" s="241">
        <v>0.12590999999999999</v>
      </c>
      <c r="D45" s="241">
        <v>8.9410000000000003E-2</v>
      </c>
      <c r="E45" s="242">
        <f t="shared" si="2"/>
        <v>71.011039631482802</v>
      </c>
      <c r="G45" s="144"/>
    </row>
    <row r="46" spans="1:11" s="143" customFormat="1" ht="14.45" customHeight="1" x14ac:dyDescent="0.15">
      <c r="A46" s="925"/>
      <c r="B46" s="243" t="s">
        <v>263</v>
      </c>
      <c r="C46" s="241">
        <v>1.01508</v>
      </c>
      <c r="D46" s="241">
        <v>0.93310999999999999</v>
      </c>
      <c r="E46" s="242">
        <f t="shared" si="2"/>
        <v>91.924774402017576</v>
      </c>
      <c r="G46" s="144"/>
    </row>
    <row r="47" spans="1:11" s="143" customFormat="1" ht="14.45" customHeight="1" x14ac:dyDescent="0.15">
      <c r="A47" s="925"/>
      <c r="B47" s="247" t="s">
        <v>62</v>
      </c>
      <c r="C47" s="245">
        <v>45.353559999999995</v>
      </c>
      <c r="D47" s="245">
        <v>35.321770000000001</v>
      </c>
      <c r="E47" s="246">
        <f t="shared" si="2"/>
        <v>77.880920483419615</v>
      </c>
      <c r="G47" s="144"/>
    </row>
    <row r="48" spans="1:11" s="143" customFormat="1" ht="14.45" customHeight="1" x14ac:dyDescent="0.15">
      <c r="A48" s="931"/>
      <c r="B48" s="615" t="s">
        <v>43</v>
      </c>
      <c r="C48" s="613">
        <v>51.87256</v>
      </c>
      <c r="D48" s="613">
        <v>41.802079999999997</v>
      </c>
      <c r="E48" s="614">
        <f t="shared" si="2"/>
        <v>80.586113351644869</v>
      </c>
      <c r="G48" s="144"/>
    </row>
    <row r="49" spans="1:7" s="143" customFormat="1" ht="14.45" hidden="1" customHeight="1" x14ac:dyDescent="0.15">
      <c r="A49" s="924" t="s">
        <v>236</v>
      </c>
      <c r="B49" s="234" t="s">
        <v>142</v>
      </c>
      <c r="C49" s="235">
        <v>6.7691300000000005</v>
      </c>
      <c r="D49" s="235">
        <v>6.6311299999999997</v>
      </c>
      <c r="E49" s="236">
        <f t="shared" ref="E49:E85" si="3">D49/C49*100</f>
        <v>97.961333288029621</v>
      </c>
      <c r="G49" s="144"/>
    </row>
    <row r="50" spans="1:7" s="143" customFormat="1" ht="14.45" hidden="1" customHeight="1" x14ac:dyDescent="0.15">
      <c r="A50" s="925"/>
      <c r="B50" s="237" t="s">
        <v>144</v>
      </c>
      <c r="C50" s="238">
        <f>C49</f>
        <v>6.7691300000000005</v>
      </c>
      <c r="D50" s="238">
        <f>D49</f>
        <v>6.6311299999999997</v>
      </c>
      <c r="E50" s="239">
        <f t="shared" si="3"/>
        <v>97.961333288029621</v>
      </c>
      <c r="G50" s="144"/>
    </row>
    <row r="51" spans="1:7" s="143" customFormat="1" ht="14.45" hidden="1" customHeight="1" x14ac:dyDescent="0.15">
      <c r="A51" s="925"/>
      <c r="B51" s="237" t="s">
        <v>42</v>
      </c>
      <c r="C51" s="238">
        <f>C50</f>
        <v>6.7691300000000005</v>
      </c>
      <c r="D51" s="238">
        <f>D50</f>
        <v>6.6311299999999997</v>
      </c>
      <c r="E51" s="239">
        <f t="shared" si="3"/>
        <v>97.961333288029621</v>
      </c>
      <c r="G51" s="144"/>
    </row>
    <row r="52" spans="1:7" s="143" customFormat="1" ht="14.45" hidden="1" customHeight="1" x14ac:dyDescent="0.15">
      <c r="A52" s="925"/>
      <c r="B52" s="240" t="s">
        <v>257</v>
      </c>
      <c r="C52" s="241">
        <v>15</v>
      </c>
      <c r="D52" s="241">
        <v>11.98033</v>
      </c>
      <c r="E52" s="242">
        <f t="shared" si="3"/>
        <v>79.868866666666676</v>
      </c>
      <c r="G52" s="144"/>
    </row>
    <row r="53" spans="1:7" s="143" customFormat="1" ht="14.45" hidden="1" customHeight="1" x14ac:dyDescent="0.15">
      <c r="A53" s="925"/>
      <c r="B53" s="243" t="s">
        <v>258</v>
      </c>
      <c r="C53" s="241">
        <v>18.00563</v>
      </c>
      <c r="D53" s="241">
        <v>14.61162</v>
      </c>
      <c r="E53" s="242">
        <f t="shared" si="3"/>
        <v>81.150284660964374</v>
      </c>
      <c r="G53" s="144"/>
    </row>
    <row r="54" spans="1:7" s="143" customFormat="1" ht="14.45" hidden="1" customHeight="1" x14ac:dyDescent="0.15">
      <c r="A54" s="925"/>
      <c r="B54" s="243" t="s">
        <v>259</v>
      </c>
      <c r="C54" s="241">
        <v>1.40984</v>
      </c>
      <c r="D54" s="241">
        <v>1.1150799999999998</v>
      </c>
      <c r="E54" s="242">
        <f t="shared" si="3"/>
        <v>79.092662997219534</v>
      </c>
      <c r="G54" s="144"/>
    </row>
    <row r="55" spans="1:7" s="143" customFormat="1" ht="14.45" hidden="1" customHeight="1" x14ac:dyDescent="0.15">
      <c r="A55" s="925"/>
      <c r="B55" s="243" t="s">
        <v>260</v>
      </c>
      <c r="C55" s="241">
        <v>5.2195799999999997</v>
      </c>
      <c r="D55" s="241">
        <v>3.3917800000000002</v>
      </c>
      <c r="E55" s="242">
        <f t="shared" si="3"/>
        <v>64.981856777748419</v>
      </c>
      <c r="G55" s="144"/>
    </row>
    <row r="56" spans="1:7" s="143" customFormat="1" ht="14.45" hidden="1" customHeight="1" x14ac:dyDescent="0.15">
      <c r="A56" s="925"/>
      <c r="B56" s="243" t="s">
        <v>261</v>
      </c>
      <c r="C56" s="241">
        <v>7.4950000000000003E-2</v>
      </c>
      <c r="D56" s="241">
        <v>6.769E-2</v>
      </c>
      <c r="E56" s="242">
        <f t="shared" si="3"/>
        <v>90.313542361574378</v>
      </c>
      <c r="G56" s="144"/>
    </row>
    <row r="57" spans="1:7" s="143" customFormat="1" ht="14.45" hidden="1" customHeight="1" x14ac:dyDescent="0.15">
      <c r="A57" s="925"/>
      <c r="B57" s="243" t="s">
        <v>262</v>
      </c>
      <c r="C57" s="241">
        <v>0.14191000000000001</v>
      </c>
      <c r="D57" s="241">
        <v>0.10184</v>
      </c>
      <c r="E57" s="242">
        <f t="shared" si="3"/>
        <v>71.763793953914444</v>
      </c>
      <c r="G57" s="144"/>
    </row>
    <row r="58" spans="1:7" s="143" customFormat="1" ht="14.45" hidden="1" customHeight="1" x14ac:dyDescent="0.15">
      <c r="A58" s="925"/>
      <c r="B58" s="243" t="s">
        <v>263</v>
      </c>
      <c r="C58" s="241">
        <v>0.21396999999999999</v>
      </c>
      <c r="D58" s="241">
        <v>0.1714</v>
      </c>
      <c r="E58" s="242">
        <f t="shared" si="3"/>
        <v>80.104687573024265</v>
      </c>
      <c r="G58" s="144"/>
    </row>
    <row r="59" spans="1:7" s="143" customFormat="1" ht="14.45" hidden="1" customHeight="1" x14ac:dyDescent="0.15">
      <c r="A59" s="925"/>
      <c r="B59" s="243" t="s">
        <v>264</v>
      </c>
      <c r="C59" s="241">
        <v>12.43075</v>
      </c>
      <c r="D59" s="241">
        <v>9.8410700000000002</v>
      </c>
      <c r="E59" s="242">
        <f t="shared" si="3"/>
        <v>79.167145988777833</v>
      </c>
      <c r="G59" s="144"/>
    </row>
    <row r="60" spans="1:7" s="143" customFormat="1" ht="14.45" hidden="1" customHeight="1" x14ac:dyDescent="0.15">
      <c r="A60" s="925"/>
      <c r="B60" s="247" t="s">
        <v>62</v>
      </c>
      <c r="C60" s="245">
        <f>SUM(C52:C59)</f>
        <v>52.49663000000001</v>
      </c>
      <c r="D60" s="245">
        <f>SUM(D52:D59)</f>
        <v>41.280809999999995</v>
      </c>
      <c r="E60" s="246">
        <f t="shared" si="3"/>
        <v>78.63516191420284</v>
      </c>
      <c r="G60" s="144"/>
    </row>
    <row r="61" spans="1:7" s="143" customFormat="1" ht="14.45" hidden="1" customHeight="1" thickBot="1" x14ac:dyDescent="0.2">
      <c r="A61" s="926"/>
      <c r="B61" s="514" t="s">
        <v>43</v>
      </c>
      <c r="C61" s="515">
        <f>C51+C60</f>
        <v>59.265760000000014</v>
      </c>
      <c r="D61" s="515">
        <f>D51+D60</f>
        <v>47.911939999999994</v>
      </c>
      <c r="E61" s="516">
        <f t="shared" si="3"/>
        <v>80.842530324423379</v>
      </c>
      <c r="G61" s="144"/>
    </row>
    <row r="62" spans="1:7" s="143" customFormat="1" ht="14.25" hidden="1" customHeight="1" thickTop="1" x14ac:dyDescent="0.15">
      <c r="A62" s="927" t="s">
        <v>216</v>
      </c>
      <c r="B62" s="170" t="s">
        <v>142</v>
      </c>
      <c r="C62" s="171">
        <v>6.2830000000000004</v>
      </c>
      <c r="D62" s="171">
        <v>6.077</v>
      </c>
      <c r="E62" s="173">
        <f t="shared" si="3"/>
        <v>96.721311475409834</v>
      </c>
      <c r="G62" s="144"/>
    </row>
    <row r="63" spans="1:7" s="143" customFormat="1" ht="14.25" hidden="1" customHeight="1" x14ac:dyDescent="0.15">
      <c r="A63" s="927"/>
      <c r="B63" s="137" t="s">
        <v>144</v>
      </c>
      <c r="C63" s="138">
        <f>SUM(C62:C62)</f>
        <v>6.2830000000000004</v>
      </c>
      <c r="D63" s="138">
        <f>SUM(D62:D62)</f>
        <v>6.077</v>
      </c>
      <c r="E63" s="174">
        <f t="shared" si="3"/>
        <v>96.721311475409834</v>
      </c>
      <c r="G63" s="144"/>
    </row>
    <row r="64" spans="1:7" s="143" customFormat="1" ht="14.25" hidden="1" customHeight="1" x14ac:dyDescent="0.15">
      <c r="A64" s="927"/>
      <c r="B64" s="137" t="s">
        <v>42</v>
      </c>
      <c r="C64" s="138">
        <f>C63</f>
        <v>6.2830000000000004</v>
      </c>
      <c r="D64" s="138">
        <f>D63</f>
        <v>6.077</v>
      </c>
      <c r="E64" s="174">
        <f t="shared" si="3"/>
        <v>96.721311475409834</v>
      </c>
      <c r="G64" s="145"/>
    </row>
    <row r="65" spans="1:7" s="143" customFormat="1" ht="14.25" hidden="1" customHeight="1" x14ac:dyDescent="0.15">
      <c r="A65" s="927"/>
      <c r="B65" s="135" t="s">
        <v>239</v>
      </c>
      <c r="C65" s="136">
        <v>8.3285400000000003</v>
      </c>
      <c r="D65" s="136">
        <v>7.1432000000000002</v>
      </c>
      <c r="E65" s="175">
        <f t="shared" si="3"/>
        <v>85.767733600366938</v>
      </c>
      <c r="G65" s="144"/>
    </row>
    <row r="66" spans="1:7" s="143" customFormat="1" ht="14.25" hidden="1" customHeight="1" x14ac:dyDescent="0.15">
      <c r="A66" s="927"/>
      <c r="B66" s="140" t="s">
        <v>196</v>
      </c>
      <c r="C66" s="136">
        <v>14.09215</v>
      </c>
      <c r="D66" s="136">
        <v>11.586649999999999</v>
      </c>
      <c r="E66" s="175">
        <f t="shared" si="3"/>
        <v>82.22059799249935</v>
      </c>
      <c r="G66" s="145"/>
    </row>
    <row r="67" spans="1:7" s="143" customFormat="1" ht="14.25" hidden="1" customHeight="1" x14ac:dyDescent="0.15">
      <c r="A67" s="927"/>
      <c r="B67" s="140" t="s">
        <v>191</v>
      </c>
      <c r="C67" s="136">
        <v>1.06209</v>
      </c>
      <c r="D67" s="136">
        <v>0.72693399999999997</v>
      </c>
      <c r="E67" s="175">
        <f t="shared" si="3"/>
        <v>68.443728874200872</v>
      </c>
      <c r="G67" s="145"/>
    </row>
    <row r="68" spans="1:7" s="143" customFormat="1" ht="14.25" hidden="1" customHeight="1" x14ac:dyDescent="0.15">
      <c r="A68" s="927"/>
      <c r="B68" s="140" t="s">
        <v>197</v>
      </c>
      <c r="C68" s="136">
        <v>3.8194599999999999</v>
      </c>
      <c r="D68" s="136">
        <v>2.4359999999999999</v>
      </c>
      <c r="E68" s="175">
        <f t="shared" si="3"/>
        <v>63.778649337864515</v>
      </c>
      <c r="G68" s="144"/>
    </row>
    <row r="69" spans="1:7" s="143" customFormat="1" ht="14.25" hidden="1" customHeight="1" x14ac:dyDescent="0.15">
      <c r="A69" s="927"/>
      <c r="B69" s="140" t="s">
        <v>194</v>
      </c>
      <c r="C69" s="136">
        <v>0.70113999999999999</v>
      </c>
      <c r="D69" s="136">
        <v>0.50664699999999996</v>
      </c>
      <c r="E69" s="175">
        <f t="shared" si="3"/>
        <v>72.260461534073073</v>
      </c>
      <c r="G69" s="144"/>
    </row>
    <row r="70" spans="1:7" s="143" customFormat="1" ht="14.25" hidden="1" customHeight="1" x14ac:dyDescent="0.15">
      <c r="A70" s="927"/>
      <c r="B70" s="141" t="s">
        <v>241</v>
      </c>
      <c r="C70" s="136">
        <v>4.4810000000000003E-2</v>
      </c>
      <c r="D70" s="136">
        <v>3.1670000000000004E-2</v>
      </c>
      <c r="E70" s="175">
        <f t="shared" si="3"/>
        <v>70.676188350814556</v>
      </c>
      <c r="G70" s="144"/>
    </row>
    <row r="71" spans="1:7" s="143" customFormat="1" ht="14.25" hidden="1" customHeight="1" x14ac:dyDescent="0.15">
      <c r="A71" s="927"/>
      <c r="B71" s="140" t="s">
        <v>198</v>
      </c>
      <c r="C71" s="136">
        <v>11.836919999999999</v>
      </c>
      <c r="D71" s="136">
        <v>9.2932199999999998</v>
      </c>
      <c r="E71" s="175">
        <f t="shared" si="3"/>
        <v>78.510457112154171</v>
      </c>
      <c r="G71" s="144"/>
    </row>
    <row r="72" spans="1:7" s="143" customFormat="1" ht="14.25" hidden="1" customHeight="1" x14ac:dyDescent="0.15">
      <c r="A72" s="927"/>
      <c r="B72" s="142" t="s">
        <v>62</v>
      </c>
      <c r="C72" s="138">
        <f>SUM(C65:C71)</f>
        <v>39.885109999999997</v>
      </c>
      <c r="D72" s="138">
        <f>SUM(D65:D71)</f>
        <v>31.724320999999996</v>
      </c>
      <c r="E72" s="174">
        <f t="shared" si="3"/>
        <v>79.539259137056405</v>
      </c>
      <c r="G72" s="144"/>
    </row>
    <row r="73" spans="1:7" s="143" customFormat="1" ht="14.25" hidden="1" customHeight="1" x14ac:dyDescent="0.15">
      <c r="A73" s="928"/>
      <c r="B73" s="168" t="s">
        <v>43</v>
      </c>
      <c r="C73" s="169">
        <f>C64+C72</f>
        <v>46.168109999999999</v>
      </c>
      <c r="D73" s="169">
        <f>D64+D72</f>
        <v>37.801320999999994</v>
      </c>
      <c r="E73" s="172">
        <f t="shared" si="3"/>
        <v>81.877557907395385</v>
      </c>
      <c r="G73" s="144"/>
    </row>
    <row r="74" spans="1:7" s="143" customFormat="1" ht="14.25" hidden="1" customHeight="1" x14ac:dyDescent="0.15">
      <c r="A74" s="929" t="s">
        <v>211</v>
      </c>
      <c r="B74" s="135" t="s">
        <v>142</v>
      </c>
      <c r="C74" s="136">
        <v>9.3040000000000003</v>
      </c>
      <c r="D74" s="136">
        <v>8.9419950000000004</v>
      </c>
      <c r="E74" s="175">
        <f t="shared" si="3"/>
        <v>96.10914660361135</v>
      </c>
      <c r="G74" s="144"/>
    </row>
    <row r="75" spans="1:7" s="143" customFormat="1" ht="14.25" hidden="1" customHeight="1" x14ac:dyDescent="0.15">
      <c r="A75" s="927"/>
      <c r="B75" s="135" t="s">
        <v>148</v>
      </c>
      <c r="C75" s="136">
        <v>3.4617900000000001</v>
      </c>
      <c r="D75" s="136">
        <v>3.1552929999999999</v>
      </c>
      <c r="E75" s="175">
        <f t="shared" si="3"/>
        <v>91.146285592135854</v>
      </c>
      <c r="G75" s="144"/>
    </row>
    <row r="76" spans="1:7" s="143" customFormat="1" ht="14.25" hidden="1" customHeight="1" x14ac:dyDescent="0.15">
      <c r="A76" s="927"/>
      <c r="B76" s="137" t="s">
        <v>144</v>
      </c>
      <c r="C76" s="138">
        <f>SUM(C74:C75)</f>
        <v>12.765790000000001</v>
      </c>
      <c r="D76" s="138">
        <f>SUM(D74:D75)</f>
        <v>12.097288000000001</v>
      </c>
      <c r="E76" s="174">
        <f t="shared" si="3"/>
        <v>94.763332312375496</v>
      </c>
      <c r="G76" s="144"/>
    </row>
    <row r="77" spans="1:7" s="143" customFormat="1" ht="14.25" hidden="1" customHeight="1" x14ac:dyDescent="0.15">
      <c r="A77" s="927"/>
      <c r="B77" s="137" t="s">
        <v>42</v>
      </c>
      <c r="C77" s="138">
        <f>C76</f>
        <v>12.765790000000001</v>
      </c>
      <c r="D77" s="138">
        <f>D76</f>
        <v>12.097288000000001</v>
      </c>
      <c r="E77" s="176">
        <f>E76</f>
        <v>94.763332312375496</v>
      </c>
      <c r="G77" s="144"/>
    </row>
    <row r="78" spans="1:7" s="143" customFormat="1" ht="14.25" hidden="1" customHeight="1" x14ac:dyDescent="0.15">
      <c r="A78" s="927"/>
      <c r="B78" s="135" t="s">
        <v>239</v>
      </c>
      <c r="C78" s="136">
        <v>8.2669950000000014</v>
      </c>
      <c r="D78" s="136">
        <v>7.4149139999999996</v>
      </c>
      <c r="E78" s="175">
        <f t="shared" si="3"/>
        <v>89.692977920030174</v>
      </c>
      <c r="G78" s="144"/>
    </row>
    <row r="79" spans="1:7" s="143" customFormat="1" ht="14.25" hidden="1" customHeight="1" x14ac:dyDescent="0.15">
      <c r="A79" s="927"/>
      <c r="B79" s="140" t="s">
        <v>196</v>
      </c>
      <c r="C79" s="136">
        <v>14.681610000000001</v>
      </c>
      <c r="D79" s="136">
        <v>11.862729999999999</v>
      </c>
      <c r="E79" s="175">
        <f t="shared" si="3"/>
        <v>80.799925893686037</v>
      </c>
      <c r="G79" s="145"/>
    </row>
    <row r="80" spans="1:7" s="143" customFormat="1" ht="14.25" hidden="1" customHeight="1" x14ac:dyDescent="0.15">
      <c r="A80" s="927"/>
      <c r="B80" s="140" t="s">
        <v>191</v>
      </c>
      <c r="C80" s="136">
        <v>1.8459290000000002</v>
      </c>
      <c r="D80" s="136">
        <v>1.284578</v>
      </c>
      <c r="E80" s="177">
        <f t="shared" si="3"/>
        <v>69.589783789083967</v>
      </c>
      <c r="G80" s="144"/>
    </row>
    <row r="81" spans="1:7" s="143" customFormat="1" ht="14.25" hidden="1" customHeight="1" x14ac:dyDescent="0.15">
      <c r="A81" s="927"/>
      <c r="B81" s="140" t="s">
        <v>197</v>
      </c>
      <c r="C81" s="136">
        <v>4.4818940000000005</v>
      </c>
      <c r="D81" s="136">
        <v>3.082983</v>
      </c>
      <c r="E81" s="177">
        <f t="shared" si="3"/>
        <v>68.787503675901291</v>
      </c>
      <c r="G81" s="144"/>
    </row>
    <row r="82" spans="1:7" s="143" customFormat="1" ht="14.25" hidden="1" customHeight="1" x14ac:dyDescent="0.15">
      <c r="A82" s="927"/>
      <c r="B82" s="140" t="s">
        <v>194</v>
      </c>
      <c r="C82" s="136">
        <v>0.50580599999999998</v>
      </c>
      <c r="D82" s="136">
        <v>0.37925599999999998</v>
      </c>
      <c r="E82" s="177">
        <f t="shared" si="3"/>
        <v>74.980526130571803</v>
      </c>
      <c r="G82" s="144"/>
    </row>
    <row r="83" spans="1:7" s="143" customFormat="1" ht="14.25" hidden="1" customHeight="1" x14ac:dyDescent="0.15">
      <c r="A83" s="927"/>
      <c r="B83" s="140" t="s">
        <v>198</v>
      </c>
      <c r="C83" s="136">
        <v>11.40803</v>
      </c>
      <c r="D83" s="136">
        <v>9.0001700000000007</v>
      </c>
      <c r="E83" s="177">
        <f t="shared" si="3"/>
        <v>78.893288324101547</v>
      </c>
      <c r="G83" s="144"/>
    </row>
    <row r="84" spans="1:7" s="143" customFormat="1" ht="14.25" hidden="1" customHeight="1" x14ac:dyDescent="0.15">
      <c r="A84" s="927"/>
      <c r="B84" s="142" t="s">
        <v>62</v>
      </c>
      <c r="C84" s="138">
        <f>SUM(C78:C83)</f>
        <v>41.190263999999999</v>
      </c>
      <c r="D84" s="138">
        <f>SUM(D78:D83)</f>
        <v>33.024630999999999</v>
      </c>
      <c r="E84" s="176">
        <f t="shared" si="3"/>
        <v>80.175817761206872</v>
      </c>
      <c r="G84" s="144"/>
    </row>
    <row r="85" spans="1:7" s="143" customFormat="1" ht="14.25" hidden="1" customHeight="1" thickBot="1" x14ac:dyDescent="0.2">
      <c r="A85" s="930"/>
      <c r="B85" s="146" t="s">
        <v>43</v>
      </c>
      <c r="C85" s="147">
        <f>C77+C84</f>
        <v>53.956054000000002</v>
      </c>
      <c r="D85" s="147">
        <f>D77+D84</f>
        <v>45.121918999999998</v>
      </c>
      <c r="E85" s="178">
        <f t="shared" si="3"/>
        <v>83.627166286103872</v>
      </c>
      <c r="G85" s="144"/>
    </row>
    <row r="86" spans="1:7" s="1" customFormat="1" ht="15.75" hidden="1" customHeight="1" thickTop="1" x14ac:dyDescent="0.15">
      <c r="A86" s="922" t="s">
        <v>200</v>
      </c>
      <c r="B86" s="148" t="s">
        <v>142</v>
      </c>
      <c r="C86" s="149">
        <v>9273.2000000000007</v>
      </c>
      <c r="D86" s="149">
        <v>8652.57</v>
      </c>
      <c r="E86" s="179">
        <f t="shared" ref="E86:E96" si="4">D86/C86*100</f>
        <v>93.307272570417965</v>
      </c>
    </row>
    <row r="87" spans="1:7" s="1" customFormat="1" ht="15.75" hidden="1" customHeight="1" x14ac:dyDescent="0.15">
      <c r="A87" s="922"/>
      <c r="B87" s="148" t="s">
        <v>148</v>
      </c>
      <c r="C87" s="149">
        <v>3285.3</v>
      </c>
      <c r="D87" s="149">
        <v>3115.04</v>
      </c>
      <c r="E87" s="179">
        <f t="shared" si="4"/>
        <v>94.817520469972294</v>
      </c>
    </row>
    <row r="88" spans="1:7" s="1" customFormat="1" ht="15.75" hidden="1" customHeight="1" x14ac:dyDescent="0.15">
      <c r="A88" s="922"/>
      <c r="B88" s="150" t="s">
        <v>144</v>
      </c>
      <c r="C88" s="151">
        <f>SUM(C86:C87)</f>
        <v>12558.5</v>
      </c>
      <c r="D88" s="151">
        <f>SUM(D86:D87)</f>
        <v>11767.61</v>
      </c>
      <c r="E88" s="179">
        <f t="shared" si="4"/>
        <v>93.702352988016088</v>
      </c>
    </row>
    <row r="89" spans="1:7" s="1" customFormat="1" ht="15.75" hidden="1" customHeight="1" x14ac:dyDescent="0.15">
      <c r="A89" s="922"/>
      <c r="B89" s="150" t="s">
        <v>42</v>
      </c>
      <c r="C89" s="152">
        <f>C88</f>
        <v>12558.5</v>
      </c>
      <c r="D89" s="151">
        <f>D88</f>
        <v>11767.61</v>
      </c>
      <c r="E89" s="179">
        <f t="shared" si="4"/>
        <v>93.702352988016088</v>
      </c>
    </row>
    <row r="90" spans="1:7" s="1" customFormat="1" ht="15.75" hidden="1" customHeight="1" x14ac:dyDescent="0.15">
      <c r="A90" s="922"/>
      <c r="B90" s="148" t="s">
        <v>205</v>
      </c>
      <c r="C90" s="149">
        <v>6209.94</v>
      </c>
      <c r="D90" s="149">
        <v>5351.11</v>
      </c>
      <c r="E90" s="179">
        <f t="shared" si="4"/>
        <v>86.170075717317715</v>
      </c>
    </row>
    <row r="91" spans="1:7" s="1" customFormat="1" ht="15.75" hidden="1" customHeight="1" x14ac:dyDescent="0.15">
      <c r="A91" s="922"/>
      <c r="B91" s="153" t="s">
        <v>196</v>
      </c>
      <c r="C91" s="180">
        <v>18111.79</v>
      </c>
      <c r="D91" s="180">
        <v>14343.53</v>
      </c>
      <c r="E91" s="179">
        <f t="shared" si="4"/>
        <v>79.194436331251623</v>
      </c>
    </row>
    <row r="92" spans="1:7" s="1" customFormat="1" ht="15.75" hidden="1" customHeight="1" x14ac:dyDescent="0.15">
      <c r="A92" s="922"/>
      <c r="B92" s="153" t="s">
        <v>191</v>
      </c>
      <c r="C92" s="180">
        <v>1208.76</v>
      </c>
      <c r="D92" s="180">
        <v>860.21</v>
      </c>
      <c r="E92" s="179">
        <f t="shared" si="4"/>
        <v>71.16466461497734</v>
      </c>
    </row>
    <row r="93" spans="1:7" s="1" customFormat="1" ht="15.75" hidden="1" customHeight="1" x14ac:dyDescent="0.15">
      <c r="A93" s="922"/>
      <c r="B93" s="153" t="s">
        <v>197</v>
      </c>
      <c r="C93" s="180">
        <v>2678.16</v>
      </c>
      <c r="D93" s="180">
        <v>1833.81</v>
      </c>
      <c r="E93" s="179">
        <f t="shared" si="4"/>
        <v>68.472757415539036</v>
      </c>
    </row>
    <row r="94" spans="1:7" s="1" customFormat="1" ht="15.75" hidden="1" customHeight="1" x14ac:dyDescent="0.15">
      <c r="A94" s="922"/>
      <c r="B94" s="153" t="s">
        <v>194</v>
      </c>
      <c r="C94" s="180">
        <v>348.16</v>
      </c>
      <c r="D94" s="180">
        <v>259.58999999999997</v>
      </c>
      <c r="E94" s="179">
        <f t="shared" si="4"/>
        <v>74.560546874999986</v>
      </c>
    </row>
    <row r="95" spans="1:7" s="5" customFormat="1" ht="15.75" hidden="1" customHeight="1" x14ac:dyDescent="0.15">
      <c r="A95" s="922"/>
      <c r="B95" s="153" t="s">
        <v>198</v>
      </c>
      <c r="C95" s="180">
        <v>10641.86</v>
      </c>
      <c r="D95" s="180">
        <v>8471.98</v>
      </c>
      <c r="E95" s="179">
        <f t="shared" si="4"/>
        <v>79.609955402533004</v>
      </c>
    </row>
    <row r="96" spans="1:7" s="5" customFormat="1" ht="15.75" hidden="1" customHeight="1" x14ac:dyDescent="0.15">
      <c r="A96" s="922"/>
      <c r="B96" s="154" t="s">
        <v>62</v>
      </c>
      <c r="C96" s="151">
        <f>SUM(C90:C95)</f>
        <v>39198.67</v>
      </c>
      <c r="D96" s="151">
        <f>SUM(D90:D95)</f>
        <v>31120.23</v>
      </c>
      <c r="E96" s="181">
        <f t="shared" si="4"/>
        <v>79.391035461152129</v>
      </c>
    </row>
    <row r="97" spans="1:5" s="1" customFormat="1" ht="15.75" hidden="1" customHeight="1" thickBot="1" x14ac:dyDescent="0.2">
      <c r="A97" s="923"/>
      <c r="B97" s="155" t="s">
        <v>43</v>
      </c>
      <c r="C97" s="156">
        <f>C89+C96</f>
        <v>51757.17</v>
      </c>
      <c r="D97" s="157">
        <f>D89+D96</f>
        <v>42887.839999999997</v>
      </c>
      <c r="E97" s="182">
        <f>D97/C97*100</f>
        <v>82.863572332103928</v>
      </c>
    </row>
    <row r="98" spans="1:5" ht="16.5" customHeight="1" x14ac:dyDescent="0.2">
      <c r="A98" s="183" t="s">
        <v>156</v>
      </c>
      <c r="B98" s="159"/>
      <c r="C98" s="160"/>
      <c r="D98" s="160"/>
      <c r="E98" s="184"/>
    </row>
    <row r="99" spans="1:5" ht="14.25" customHeight="1" x14ac:dyDescent="0.2">
      <c r="A99" s="183" t="s">
        <v>175</v>
      </c>
      <c r="B99" s="158"/>
      <c r="C99" s="161"/>
      <c r="D99" s="161"/>
      <c r="E99" s="185"/>
    </row>
    <row r="100" spans="1:5" ht="9.6" customHeight="1" thickBot="1" x14ac:dyDescent="0.25">
      <c r="A100" s="186"/>
      <c r="B100" s="187"/>
      <c r="C100" s="188"/>
      <c r="D100" s="188"/>
      <c r="E100" s="189"/>
    </row>
  </sheetData>
  <mergeCells count="9">
    <mergeCell ref="A2:E2"/>
    <mergeCell ref="A1:E1"/>
    <mergeCell ref="A86:A97"/>
    <mergeCell ref="A49:A61"/>
    <mergeCell ref="A62:A73"/>
    <mergeCell ref="A74:A85"/>
    <mergeCell ref="A25:A36"/>
    <mergeCell ref="A37:A48"/>
    <mergeCell ref="A5:A24"/>
  </mergeCells>
  <phoneticPr fontId="6" type="noConversion"/>
  <printOptions horizontalCentered="1"/>
  <pageMargins left="0.39370078740157499" right="0.39370078740157499" top="0.59055118110236204" bottom="0.78740157480314998" header="0.196850393700787" footer="0.196850393700787"/>
  <pageSetup paperSize="9" firstPageNumber="5" orientation="portrait" useFirstPageNumber="1" r:id="rId1"/>
  <headerFooter alignWithMargins="0">
    <oddHeader xml:space="preserve">&amp;C&amp;"Arial Narrow,Regular"&amp;K000099Coal Directory of India 2021-22
</oddHeader>
    <oddFooter>&amp;L&amp;"Arial Narrow,Regular"&amp;K000099Coal Controller's Organisation, 5th Floor, Core-II, Scope Minar, Laxmi Nagar, Delhi - 110092.&amp;R&amp;"Arial Narrow,Regular"&amp;K0000998.&amp;P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t8.1</vt:lpstr>
      <vt:lpstr>t8.2</vt:lpstr>
      <vt:lpstr>TB9.1</vt:lpstr>
      <vt:lpstr>TB9.2</vt:lpstr>
      <vt:lpstr>COMMITEE</vt:lpstr>
      <vt:lpstr>T8.1ckg ws</vt:lpstr>
      <vt:lpstr>t8.2 ckg ws per</vt:lpstr>
      <vt:lpstr>t 8.3 NC W FR</vt:lpstr>
      <vt:lpstr>t 8.4 NC W DATA </vt:lpstr>
      <vt:lpstr>t 8.5 POWER capacity</vt:lpstr>
      <vt:lpstr>t8.6 ele generation</vt:lpstr>
      <vt:lpstr>t 8.7 cement </vt:lpstr>
      <vt:lpstr>8.8cement </vt:lpstr>
      <vt:lpstr>'t 8.3 NC W FR'!Print_Area</vt:lpstr>
      <vt:lpstr>'t 8.5 POWER capacity'!Print_Area</vt:lpstr>
      <vt:lpstr>t8.1!Print_Area</vt:lpstr>
      <vt:lpstr>'T8.1ckg ws'!Print_Area</vt:lpstr>
      <vt:lpstr>TB9.1!Print_Area</vt:lpstr>
      <vt:lpstr>'t 8.3 NC W FR'!Print_Titles</vt:lpstr>
      <vt:lpstr>'t 8.4 NC W DATA '!Print_Titles</vt:lpstr>
      <vt:lpstr>t8.2!Print_Titles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Amitava Panda</dc:creator>
  <cp:lastModifiedBy>DDG Office</cp:lastModifiedBy>
  <cp:lastPrinted>2024-09-27T09:27:48Z</cp:lastPrinted>
  <dcterms:created xsi:type="dcterms:W3CDTF">1998-11-01T15:06:14Z</dcterms:created>
  <dcterms:modified xsi:type="dcterms:W3CDTF">2026-02-19T07:03:24Z</dcterms:modified>
</cp:coreProperties>
</file>