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VEK KUMAR\Downloads\N\Correction\New folder\"/>
    </mc:Choice>
  </mc:AlternateContent>
  <bookViews>
    <workbookView xWindow="0" yWindow="0" windowWidth="28800" windowHeight="11580" tabRatio="819" firstSheet="3" activeTab="3"/>
  </bookViews>
  <sheets>
    <sheet name="tab1a2021-link_m" sheetId="151" state="hidden" r:id="rId1"/>
    <sheet name="tab1a22-23-final" sheetId="11" state="hidden" r:id="rId2"/>
    <sheet name="tab1a23-24-final" sheetId="159" state="hidden" r:id="rId3"/>
    <sheet name="tb7.1" sheetId="153" r:id="rId4"/>
    <sheet name="tb7.2&amp;3" sheetId="155" r:id="rId5"/>
    <sheet name="tb7.4-5&amp;6" sheetId="157" r:id="rId6"/>
    <sheet name="tb7.7" sheetId="160" r:id="rId7"/>
  </sheets>
  <definedNames>
    <definedName name="_xlnm._FilterDatabase" localSheetId="0" hidden="1">'tab1a2021-link_m'!$A$1:$AH$427</definedName>
    <definedName name="_xlnm._FilterDatabase" localSheetId="1" hidden="1">'tab1a22-23-final'!$A$2:$N$86</definedName>
    <definedName name="_xlnm._FilterDatabase" localSheetId="2" hidden="1">'tab1a23-24-final'!$A$2:$P$90</definedName>
    <definedName name="_xlnm._FilterDatabase" localSheetId="3" hidden="1">'tb7.1'!$A$1:$L$57</definedName>
    <definedName name="_xlnm._FilterDatabase" localSheetId="4" hidden="1">'tb7.2&amp;3'!$B$3:$M$3</definedName>
    <definedName name="_xlnm._FilterDatabase" localSheetId="5" hidden="1">'tb7.4-5&amp;6'!$C$3:$N$3</definedName>
    <definedName name="_xlnm.Print_Area" localSheetId="3">'tb7.1'!$A$1:$M$57</definedName>
    <definedName name="_xlnm.Print_Area" localSheetId="4">'tb7.2&amp;3'!$B$1:$N$28</definedName>
    <definedName name="_xlnm.Print_Area" localSheetId="5">'tb7.4-5&amp;6'!$C$1:$O$37</definedName>
    <definedName name="_xlnm.Print_Titles" localSheetId="0">'tab1a2021-link_m'!$1:$1</definedName>
    <definedName name="_xlnm.Print_Titles" localSheetId="1">'tab1a22-23-final'!#REF!</definedName>
    <definedName name="_xlnm.Print_Titles" localSheetId="2">'tab1a23-24-final'!#REF!</definedName>
    <definedName name="_xlnm.Print_Titles" localSheetId="3">'tb7.1'!#REF!</definedName>
    <definedName name="_xlnm.Print_Titles" localSheetId="4">'tb7.2&amp;3'!#REF!</definedName>
    <definedName name="_xlnm.Print_Titles" localSheetId="5">'tb7.4-5&amp;6'!#REF!</definedName>
  </definedNames>
  <calcPr calcId="162913"/>
</workbook>
</file>

<file path=xl/calcChain.xml><?xml version="1.0" encoding="utf-8"?>
<calcChain xmlns="http://schemas.openxmlformats.org/spreadsheetml/2006/main">
  <c r="E35" i="157" l="1"/>
  <c r="F35" i="157"/>
  <c r="G35" i="157"/>
  <c r="H35" i="157"/>
  <c r="I35" i="157"/>
  <c r="J35" i="157"/>
  <c r="K35" i="157"/>
  <c r="L35" i="157"/>
  <c r="M35" i="157"/>
  <c r="E36" i="157"/>
  <c r="F36" i="157"/>
  <c r="G36" i="157"/>
  <c r="H36" i="157"/>
  <c r="I36" i="157"/>
  <c r="J36" i="157"/>
  <c r="K36" i="157"/>
  <c r="L36" i="157"/>
  <c r="M36" i="157"/>
  <c r="D36" i="157"/>
  <c r="D35" i="157"/>
  <c r="E32" i="160" l="1"/>
  <c r="F32" i="160"/>
  <c r="G32" i="160"/>
  <c r="H32" i="160"/>
  <c r="I32" i="160"/>
  <c r="J32" i="160"/>
  <c r="K32" i="160"/>
  <c r="E29" i="160"/>
  <c r="F29" i="160"/>
  <c r="G29" i="160"/>
  <c r="H29" i="160"/>
  <c r="I29" i="160"/>
  <c r="J29" i="160"/>
  <c r="K29" i="160"/>
  <c r="E23" i="160"/>
  <c r="F23" i="160"/>
  <c r="G23" i="160"/>
  <c r="H23" i="160"/>
  <c r="I23" i="160"/>
  <c r="J23" i="160"/>
  <c r="K23" i="160"/>
  <c r="E20" i="160"/>
  <c r="F20" i="160"/>
  <c r="G20" i="160"/>
  <c r="H20" i="160"/>
  <c r="I20" i="160"/>
  <c r="J20" i="160"/>
  <c r="K20" i="160"/>
  <c r="E17" i="160"/>
  <c r="F17" i="160"/>
  <c r="G17" i="160"/>
  <c r="H17" i="160"/>
  <c r="I17" i="160"/>
  <c r="J17" i="160"/>
  <c r="K17" i="160"/>
  <c r="E14" i="160"/>
  <c r="F14" i="160"/>
  <c r="G14" i="160"/>
  <c r="H14" i="160"/>
  <c r="I14" i="160"/>
  <c r="J14" i="160"/>
  <c r="K14" i="160"/>
  <c r="E11" i="160"/>
  <c r="F11" i="160"/>
  <c r="G11" i="160"/>
  <c r="H11" i="160"/>
  <c r="I11" i="160"/>
  <c r="J11" i="160"/>
  <c r="K11" i="160"/>
  <c r="F8" i="160"/>
  <c r="G8" i="160"/>
  <c r="H8" i="160"/>
  <c r="I8" i="160"/>
  <c r="J8" i="160"/>
  <c r="K8" i="160"/>
  <c r="E8" i="160"/>
  <c r="K35" i="160"/>
  <c r="K36" i="160"/>
  <c r="K37" i="160"/>
  <c r="H35" i="160"/>
  <c r="H36" i="160"/>
  <c r="H37" i="160"/>
  <c r="E35" i="160"/>
  <c r="E36" i="160"/>
  <c r="E37" i="160"/>
  <c r="K38" i="160" l="1"/>
  <c r="H38" i="160"/>
  <c r="E38" i="160"/>
  <c r="J37" i="160" l="1"/>
  <c r="J36" i="160"/>
  <c r="J35" i="160"/>
  <c r="J26" i="160"/>
  <c r="L54" i="153"/>
  <c r="F25" i="155"/>
  <c r="G25" i="155"/>
  <c r="H25" i="155"/>
  <c r="F22" i="155"/>
  <c r="G22" i="155"/>
  <c r="H22" i="155"/>
  <c r="J38" i="160" l="1"/>
  <c r="D26" i="155" l="1"/>
  <c r="E26" i="155"/>
  <c r="F26" i="155"/>
  <c r="G26" i="155"/>
  <c r="H26" i="155"/>
  <c r="I26" i="155"/>
  <c r="J26" i="155"/>
  <c r="K26" i="155"/>
  <c r="L26" i="155"/>
  <c r="D27" i="155"/>
  <c r="E27" i="155"/>
  <c r="F27" i="155"/>
  <c r="G27" i="155"/>
  <c r="H27" i="155"/>
  <c r="I27" i="155"/>
  <c r="J27" i="155"/>
  <c r="K27" i="155"/>
  <c r="L27" i="155"/>
  <c r="C27" i="155"/>
  <c r="C26" i="155"/>
  <c r="F15" i="155"/>
  <c r="G15" i="155"/>
  <c r="H15" i="155"/>
  <c r="C56" i="153"/>
  <c r="D56" i="153"/>
  <c r="E56" i="153"/>
  <c r="F56" i="153"/>
  <c r="G56" i="153"/>
  <c r="H56" i="153"/>
  <c r="I56" i="153"/>
  <c r="J56" i="153"/>
  <c r="K56" i="153"/>
  <c r="B56" i="153"/>
  <c r="F28" i="155" l="1"/>
  <c r="C28" i="155"/>
  <c r="E28" i="155"/>
  <c r="L28" i="155"/>
  <c r="K28" i="155"/>
  <c r="J28" i="155"/>
  <c r="I28" i="155"/>
  <c r="H28" i="155"/>
  <c r="G28" i="155"/>
  <c r="D28" i="155"/>
  <c r="H35" i="153"/>
  <c r="J35" i="153"/>
  <c r="L53" i="153"/>
  <c r="L52" i="153"/>
  <c r="L51" i="153"/>
  <c r="L50" i="153"/>
  <c r="L49" i="153"/>
  <c r="L48" i="153"/>
  <c r="L47" i="153"/>
  <c r="L46" i="153"/>
  <c r="L45" i="153"/>
  <c r="L44" i="153"/>
  <c r="L43" i="153"/>
  <c r="L42" i="153"/>
  <c r="L41" i="153"/>
  <c r="L40" i="153"/>
  <c r="L39" i="153"/>
  <c r="L38" i="153"/>
  <c r="L37" i="153"/>
  <c r="L36" i="153"/>
  <c r="L34" i="153"/>
  <c r="L33" i="153"/>
  <c r="L32" i="153"/>
  <c r="L31" i="153"/>
  <c r="L30" i="153"/>
  <c r="L29" i="153"/>
  <c r="L28" i="153"/>
  <c r="L27" i="153"/>
  <c r="L26" i="153"/>
  <c r="L25" i="153"/>
  <c r="L24" i="153"/>
  <c r="L23" i="153"/>
  <c r="L22" i="153"/>
  <c r="L21" i="153"/>
  <c r="L20" i="153"/>
  <c r="L19" i="153"/>
  <c r="L18" i="153"/>
  <c r="L17" i="153"/>
  <c r="L16" i="153"/>
  <c r="L6" i="153"/>
  <c r="L7" i="153"/>
  <c r="L8" i="153"/>
  <c r="L9" i="153"/>
  <c r="L10" i="153"/>
  <c r="L11" i="153"/>
  <c r="L12" i="153"/>
  <c r="L13" i="153"/>
  <c r="L14" i="153"/>
  <c r="L5" i="153"/>
  <c r="H15" i="153"/>
  <c r="I15" i="153"/>
  <c r="I35" i="153" s="1"/>
  <c r="I57" i="153" s="1"/>
  <c r="J15" i="153"/>
  <c r="K15" i="153"/>
  <c r="K35" i="153" s="1"/>
  <c r="K57" i="153" s="1"/>
  <c r="C15" i="153"/>
  <c r="D15" i="153"/>
  <c r="E15" i="153"/>
  <c r="F15" i="153"/>
  <c r="G15" i="153"/>
  <c r="B15" i="153"/>
  <c r="L56" i="153" l="1"/>
  <c r="J57" i="153"/>
  <c r="H57" i="153"/>
  <c r="I35" i="160"/>
  <c r="G35" i="160"/>
  <c r="F35" i="160"/>
  <c r="D35" i="160"/>
  <c r="C35" i="160"/>
  <c r="D32" i="160"/>
  <c r="C32" i="160"/>
  <c r="D29" i="160"/>
  <c r="C29" i="160"/>
  <c r="K26" i="160"/>
  <c r="I26" i="160"/>
  <c r="G26" i="160"/>
  <c r="F26" i="160"/>
  <c r="D26" i="160"/>
  <c r="C26" i="160"/>
  <c r="D23" i="160"/>
  <c r="C23" i="160"/>
  <c r="D20" i="160"/>
  <c r="C20" i="160"/>
  <c r="D17" i="160"/>
  <c r="C17" i="160"/>
  <c r="D14" i="160"/>
  <c r="C14" i="160"/>
  <c r="D11" i="160"/>
  <c r="C11" i="160"/>
  <c r="C8" i="160"/>
  <c r="D8" i="160"/>
  <c r="C36" i="160"/>
  <c r="D36" i="160"/>
  <c r="F36" i="160"/>
  <c r="G36" i="160"/>
  <c r="I36" i="160"/>
  <c r="C37" i="160"/>
  <c r="D37" i="160"/>
  <c r="F37" i="160"/>
  <c r="G37" i="160"/>
  <c r="I37" i="160"/>
  <c r="F245" i="159"/>
  <c r="I38" i="160" l="1"/>
  <c r="F38" i="160"/>
  <c r="C38" i="160"/>
  <c r="G38" i="160"/>
  <c r="D38" i="160"/>
  <c r="K91" i="159" l="1"/>
  <c r="I236" i="159"/>
  <c r="J236" i="159"/>
  <c r="P276" i="159"/>
  <c r="O276" i="159"/>
  <c r="N276" i="159"/>
  <c r="M276" i="159"/>
  <c r="L276" i="159"/>
  <c r="K276" i="159"/>
  <c r="H276" i="159"/>
  <c r="G276" i="159"/>
  <c r="F276" i="159"/>
  <c r="O275" i="159"/>
  <c r="N275" i="159"/>
  <c r="M275" i="159"/>
  <c r="L275" i="159"/>
  <c r="K275" i="159"/>
  <c r="H275" i="159"/>
  <c r="G275" i="159"/>
  <c r="F275" i="159"/>
  <c r="P273" i="159"/>
  <c r="O273" i="159"/>
  <c r="N273" i="159"/>
  <c r="M273" i="159"/>
  <c r="L273" i="159"/>
  <c r="K273" i="159"/>
  <c r="H273" i="159"/>
  <c r="G273" i="159"/>
  <c r="F273" i="159"/>
  <c r="O272" i="159"/>
  <c r="N272" i="159"/>
  <c r="M272" i="159"/>
  <c r="L272" i="159"/>
  <c r="K272" i="159"/>
  <c r="H272" i="159"/>
  <c r="G272" i="159"/>
  <c r="F272" i="159"/>
  <c r="O270" i="159"/>
  <c r="N270" i="159"/>
  <c r="M270" i="159"/>
  <c r="L270" i="159"/>
  <c r="K270" i="159"/>
  <c r="H270" i="159"/>
  <c r="G270" i="159"/>
  <c r="F270" i="159"/>
  <c r="O269" i="159"/>
  <c r="N269" i="159"/>
  <c r="M269" i="159"/>
  <c r="L269" i="159"/>
  <c r="K269" i="159"/>
  <c r="H269" i="159"/>
  <c r="G269" i="159"/>
  <c r="F269" i="159"/>
  <c r="O267" i="159"/>
  <c r="N267" i="159"/>
  <c r="M267" i="159"/>
  <c r="L267" i="159"/>
  <c r="K267" i="159"/>
  <c r="H267" i="159"/>
  <c r="G267" i="159"/>
  <c r="F267" i="159"/>
  <c r="P266" i="159"/>
  <c r="O266" i="159"/>
  <c r="N266" i="159"/>
  <c r="M266" i="159"/>
  <c r="L266" i="159"/>
  <c r="K266" i="159"/>
  <c r="H266" i="159"/>
  <c r="G266" i="159"/>
  <c r="F266" i="159"/>
  <c r="P264" i="159"/>
  <c r="O264" i="159"/>
  <c r="N264" i="159"/>
  <c r="M264" i="159"/>
  <c r="L264" i="159"/>
  <c r="K264" i="159"/>
  <c r="H264" i="159"/>
  <c r="G264" i="159"/>
  <c r="F264" i="159"/>
  <c r="P263" i="159"/>
  <c r="O263" i="159"/>
  <c r="N263" i="159"/>
  <c r="M263" i="159"/>
  <c r="L263" i="159"/>
  <c r="K263" i="159"/>
  <c r="H263" i="159"/>
  <c r="G263" i="159"/>
  <c r="F263" i="159"/>
  <c r="O261" i="159"/>
  <c r="N261" i="159"/>
  <c r="M261" i="159"/>
  <c r="L261" i="159"/>
  <c r="K261" i="159"/>
  <c r="H261" i="159"/>
  <c r="G261" i="159"/>
  <c r="F261" i="159"/>
  <c r="O260" i="159"/>
  <c r="N260" i="159"/>
  <c r="M260" i="159"/>
  <c r="L260" i="159"/>
  <c r="K260" i="159"/>
  <c r="H260" i="159"/>
  <c r="G260" i="159"/>
  <c r="F260" i="159"/>
  <c r="O258" i="159"/>
  <c r="N258" i="159"/>
  <c r="M258" i="159"/>
  <c r="L258" i="159"/>
  <c r="K258" i="159"/>
  <c r="H258" i="159"/>
  <c r="G258" i="159"/>
  <c r="F258" i="159"/>
  <c r="O257" i="159"/>
  <c r="N257" i="159"/>
  <c r="M257" i="159"/>
  <c r="L257" i="159"/>
  <c r="K257" i="159"/>
  <c r="H257" i="159"/>
  <c r="G257" i="159"/>
  <c r="F257" i="159"/>
  <c r="O255" i="159"/>
  <c r="N255" i="159"/>
  <c r="M255" i="159"/>
  <c r="L255" i="159"/>
  <c r="K255" i="159"/>
  <c r="H255" i="159"/>
  <c r="G255" i="159"/>
  <c r="F255" i="159"/>
  <c r="O254" i="159"/>
  <c r="N254" i="159"/>
  <c r="M254" i="159"/>
  <c r="L254" i="159"/>
  <c r="K254" i="159"/>
  <c r="H254" i="159"/>
  <c r="G254" i="159"/>
  <c r="F254" i="159"/>
  <c r="O252" i="159"/>
  <c r="N252" i="159"/>
  <c r="M252" i="159"/>
  <c r="L252" i="159"/>
  <c r="K252" i="159"/>
  <c r="H252" i="159"/>
  <c r="G252" i="159"/>
  <c r="F252" i="159"/>
  <c r="P251" i="159"/>
  <c r="O251" i="159"/>
  <c r="N251" i="159"/>
  <c r="M251" i="159"/>
  <c r="L251" i="159"/>
  <c r="K251" i="159"/>
  <c r="H251" i="159"/>
  <c r="G251" i="159"/>
  <c r="F251" i="159"/>
  <c r="F253" i="159" s="1"/>
  <c r="O249" i="159"/>
  <c r="N249" i="159"/>
  <c r="M249" i="159"/>
  <c r="L249" i="159"/>
  <c r="K249" i="159"/>
  <c r="H249" i="159"/>
  <c r="G249" i="159"/>
  <c r="F249" i="159"/>
  <c r="O248" i="159"/>
  <c r="N248" i="159"/>
  <c r="M248" i="159"/>
  <c r="L248" i="159"/>
  <c r="K248" i="159"/>
  <c r="H248" i="159"/>
  <c r="G248" i="159"/>
  <c r="F248" i="159"/>
  <c r="O246" i="159"/>
  <c r="N246" i="159"/>
  <c r="M246" i="159"/>
  <c r="L246" i="159"/>
  <c r="K246" i="159"/>
  <c r="H246" i="159"/>
  <c r="G246" i="159"/>
  <c r="F246" i="159"/>
  <c r="O245" i="159"/>
  <c r="N245" i="159"/>
  <c r="M245" i="159"/>
  <c r="L245" i="159"/>
  <c r="K245" i="159"/>
  <c r="H245" i="159"/>
  <c r="G245" i="159"/>
  <c r="P236" i="159"/>
  <c r="O236" i="159"/>
  <c r="N236" i="159"/>
  <c r="M236" i="159"/>
  <c r="L236" i="159"/>
  <c r="K236" i="159"/>
  <c r="H236" i="159"/>
  <c r="G236" i="159"/>
  <c r="F236" i="159"/>
  <c r="O191" i="159"/>
  <c r="G191" i="159"/>
  <c r="E191" i="159"/>
  <c r="O190" i="159"/>
  <c r="N190" i="159"/>
  <c r="H190" i="159"/>
  <c r="G190" i="159"/>
  <c r="E190" i="159"/>
  <c r="O189" i="159"/>
  <c r="N189" i="159"/>
  <c r="M189" i="159"/>
  <c r="L189" i="159"/>
  <c r="K189" i="159"/>
  <c r="J189" i="159"/>
  <c r="I189" i="159"/>
  <c r="H189" i="159"/>
  <c r="G189" i="159"/>
  <c r="F189" i="159"/>
  <c r="V169" i="159"/>
  <c r="V168" i="159"/>
  <c r="V167" i="159"/>
  <c r="V166" i="159"/>
  <c r="V165" i="159"/>
  <c r="V164" i="159"/>
  <c r="V163" i="159"/>
  <c r="V162" i="159"/>
  <c r="V161" i="159"/>
  <c r="V160" i="159"/>
  <c r="V159" i="159"/>
  <c r="V158" i="159"/>
  <c r="V157" i="159"/>
  <c r="V156" i="159"/>
  <c r="V155" i="159"/>
  <c r="V154" i="159"/>
  <c r="V153" i="159"/>
  <c r="V152" i="159"/>
  <c r="V151" i="159"/>
  <c r="V150" i="159"/>
  <c r="V149" i="159"/>
  <c r="V148" i="159"/>
  <c r="V147" i="159"/>
  <c r="V146" i="159"/>
  <c r="V145" i="159"/>
  <c r="V144" i="159"/>
  <c r="V143" i="159"/>
  <c r="V142" i="159"/>
  <c r="V141" i="159"/>
  <c r="V140" i="159"/>
  <c r="V139" i="159"/>
  <c r="V138" i="159"/>
  <c r="V137" i="159"/>
  <c r="V136" i="159"/>
  <c r="V135" i="159"/>
  <c r="V134" i="159"/>
  <c r="V133" i="159"/>
  <c r="V132" i="159"/>
  <c r="V131" i="159"/>
  <c r="V130" i="159"/>
  <c r="V129" i="159"/>
  <c r="V128" i="159"/>
  <c r="V127" i="159"/>
  <c r="V126" i="159"/>
  <c r="V125" i="159"/>
  <c r="V124" i="159"/>
  <c r="V123" i="159"/>
  <c r="V122" i="159"/>
  <c r="V121" i="159"/>
  <c r="V120" i="159"/>
  <c r="V119" i="159"/>
  <c r="V118" i="159"/>
  <c r="V117" i="159"/>
  <c r="V116" i="159"/>
  <c r="B116" i="159"/>
  <c r="V115" i="159"/>
  <c r="B115" i="159"/>
  <c r="V114" i="159"/>
  <c r="V113" i="159"/>
  <c r="V112" i="159"/>
  <c r="V111" i="159"/>
  <c r="V110" i="159"/>
  <c r="V109" i="159"/>
  <c r="V108" i="159"/>
  <c r="V107" i="159"/>
  <c r="V106" i="159"/>
  <c r="V105" i="159"/>
  <c r="V104" i="159"/>
  <c r="V103" i="159"/>
  <c r="V102" i="159"/>
  <c r="V101" i="159"/>
  <c r="V100" i="159"/>
  <c r="E100" i="159"/>
  <c r="J100" i="159" s="1"/>
  <c r="V99" i="159"/>
  <c r="O99" i="159"/>
  <c r="N99" i="159"/>
  <c r="M99" i="159"/>
  <c r="L99" i="159"/>
  <c r="K99" i="159"/>
  <c r="J99" i="159"/>
  <c r="I99" i="159"/>
  <c r="H99" i="159"/>
  <c r="G99" i="159"/>
  <c r="F99" i="159"/>
  <c r="O93" i="159"/>
  <c r="N93" i="159"/>
  <c r="M93" i="159"/>
  <c r="L93" i="159"/>
  <c r="K93" i="159"/>
  <c r="J93" i="159"/>
  <c r="I93" i="159"/>
  <c r="H93" i="159"/>
  <c r="G93" i="159"/>
  <c r="F93" i="159"/>
  <c r="O91" i="159"/>
  <c r="N91" i="159"/>
  <c r="M91" i="159"/>
  <c r="L91" i="159"/>
  <c r="J91" i="159"/>
  <c r="I91" i="159"/>
  <c r="H91" i="159"/>
  <c r="G91" i="159"/>
  <c r="F91" i="159"/>
  <c r="P89" i="159"/>
  <c r="P88" i="159"/>
  <c r="P87" i="159"/>
  <c r="P86" i="159"/>
  <c r="P85" i="159"/>
  <c r="P84" i="159"/>
  <c r="P83" i="159"/>
  <c r="P82" i="159"/>
  <c r="P81" i="159"/>
  <c r="P80" i="159"/>
  <c r="P79" i="159"/>
  <c r="P78" i="159"/>
  <c r="P77" i="159"/>
  <c r="P76" i="159"/>
  <c r="P75" i="159"/>
  <c r="P74" i="159"/>
  <c r="P73" i="159"/>
  <c r="P189" i="159" s="1"/>
  <c r="P72" i="159"/>
  <c r="P71" i="159"/>
  <c r="P70" i="159"/>
  <c r="P69" i="159"/>
  <c r="P68" i="159"/>
  <c r="P67" i="159"/>
  <c r="P66" i="159"/>
  <c r="P65" i="159"/>
  <c r="P191" i="159" s="1"/>
  <c r="P64" i="159"/>
  <c r="P63" i="159"/>
  <c r="P62" i="159"/>
  <c r="P61" i="159"/>
  <c r="P60" i="159"/>
  <c r="P59" i="159"/>
  <c r="P58" i="159"/>
  <c r="P57" i="159"/>
  <c r="P56" i="159"/>
  <c r="P55" i="159"/>
  <c r="P54" i="159"/>
  <c r="P53" i="159"/>
  <c r="P52" i="159"/>
  <c r="P51" i="159"/>
  <c r="P50" i="159"/>
  <c r="P49" i="159"/>
  <c r="P48" i="159"/>
  <c r="P47" i="159"/>
  <c r="P46" i="159"/>
  <c r="P45" i="159"/>
  <c r="P44" i="159"/>
  <c r="P43" i="159"/>
  <c r="P42" i="159"/>
  <c r="P41" i="159"/>
  <c r="P40" i="159"/>
  <c r="P39" i="159"/>
  <c r="X38" i="159"/>
  <c r="P38" i="159"/>
  <c r="X37" i="159"/>
  <c r="P37" i="159"/>
  <c r="Y36" i="159"/>
  <c r="X36" i="159"/>
  <c r="P36" i="159"/>
  <c r="P35" i="159"/>
  <c r="P34" i="159"/>
  <c r="P33" i="159"/>
  <c r="P32" i="159"/>
  <c r="P31" i="159"/>
  <c r="P30" i="159"/>
  <c r="P29" i="159"/>
  <c r="P28" i="159"/>
  <c r="P27" i="159"/>
  <c r="P26" i="159"/>
  <c r="P25" i="159"/>
  <c r="P24" i="159"/>
  <c r="P23" i="159"/>
  <c r="P22" i="159"/>
  <c r="P21" i="159"/>
  <c r="P20" i="159"/>
  <c r="P252" i="159" s="1"/>
  <c r="P19" i="159"/>
  <c r="B19" i="159"/>
  <c r="P18" i="159"/>
  <c r="B18" i="159"/>
  <c r="P17" i="159"/>
  <c r="P272" i="159" s="1"/>
  <c r="P16" i="159"/>
  <c r="P254" i="159" s="1"/>
  <c r="P15" i="159"/>
  <c r="P14" i="159"/>
  <c r="P13" i="159"/>
  <c r="P12" i="159"/>
  <c r="P11" i="159"/>
  <c r="P260" i="159" s="1"/>
  <c r="P10" i="159"/>
  <c r="P9" i="159"/>
  <c r="P275" i="159" s="1"/>
  <c r="P8" i="159"/>
  <c r="P7" i="159"/>
  <c r="P6" i="159"/>
  <c r="P5" i="159"/>
  <c r="P4" i="159"/>
  <c r="P3" i="159"/>
  <c r="T37" i="11"/>
  <c r="T36" i="11"/>
  <c r="U36" i="11"/>
  <c r="F236" i="11"/>
  <c r="F250" i="159" l="1"/>
  <c r="O256" i="159"/>
  <c r="L271" i="159"/>
  <c r="G250" i="159"/>
  <c r="H247" i="159"/>
  <c r="P274" i="159"/>
  <c r="M271" i="159"/>
  <c r="K250" i="159"/>
  <c r="O277" i="159"/>
  <c r="L274" i="159"/>
  <c r="G253" i="159"/>
  <c r="M274" i="159"/>
  <c r="N274" i="159"/>
  <c r="M256" i="159"/>
  <c r="H271" i="159"/>
  <c r="L253" i="159"/>
  <c r="G268" i="159"/>
  <c r="H250" i="159"/>
  <c r="P253" i="159"/>
  <c r="N256" i="159"/>
  <c r="F268" i="159"/>
  <c r="O274" i="159"/>
  <c r="M268" i="159"/>
  <c r="L265" i="159"/>
  <c r="P277" i="159"/>
  <c r="P190" i="159"/>
  <c r="K247" i="159"/>
  <c r="N250" i="159"/>
  <c r="M265" i="159"/>
  <c r="H262" i="159"/>
  <c r="H268" i="159"/>
  <c r="L250" i="159"/>
  <c r="N253" i="159"/>
  <c r="N271" i="159"/>
  <c r="O253" i="159"/>
  <c r="L268" i="159"/>
  <c r="O271" i="159"/>
  <c r="N265" i="159"/>
  <c r="O265" i="159"/>
  <c r="F271" i="159"/>
  <c r="L262" i="159"/>
  <c r="P265" i="159"/>
  <c r="F277" i="159"/>
  <c r="F265" i="159"/>
  <c r="H259" i="159"/>
  <c r="M262" i="159"/>
  <c r="O262" i="159"/>
  <c r="L259" i="159"/>
  <c r="P258" i="159"/>
  <c r="G256" i="159"/>
  <c r="M259" i="159"/>
  <c r="G262" i="159"/>
  <c r="G259" i="159"/>
  <c r="H279" i="159"/>
  <c r="N262" i="159"/>
  <c r="F256" i="159"/>
  <c r="F262" i="159"/>
  <c r="N279" i="159"/>
  <c r="H256" i="159"/>
  <c r="N259" i="159"/>
  <c r="N247" i="159"/>
  <c r="M277" i="159"/>
  <c r="O250" i="159"/>
  <c r="P91" i="159"/>
  <c r="P246" i="159"/>
  <c r="P245" i="159"/>
  <c r="H253" i="159"/>
  <c r="F279" i="159"/>
  <c r="G279" i="159"/>
  <c r="F274" i="159"/>
  <c r="P249" i="159"/>
  <c r="P270" i="159"/>
  <c r="O268" i="159"/>
  <c r="G277" i="159"/>
  <c r="M250" i="159"/>
  <c r="G265" i="159"/>
  <c r="H274" i="159"/>
  <c r="H277" i="159"/>
  <c r="N277" i="159"/>
  <c r="O259" i="159"/>
  <c r="N268" i="159"/>
  <c r="G274" i="159"/>
  <c r="F259" i="159"/>
  <c r="G271" i="159"/>
  <c r="L277" i="159"/>
  <c r="K253" i="159"/>
  <c r="K256" i="159"/>
  <c r="K274" i="159"/>
  <c r="K277" i="159"/>
  <c r="K265" i="159"/>
  <c r="K262" i="159"/>
  <c r="K259" i="159"/>
  <c r="K268" i="159"/>
  <c r="F100" i="159"/>
  <c r="E101" i="159"/>
  <c r="K278" i="159"/>
  <c r="L247" i="159"/>
  <c r="L278" i="159"/>
  <c r="P267" i="159"/>
  <c r="P268" i="159" s="1"/>
  <c r="M278" i="159"/>
  <c r="M247" i="159"/>
  <c r="P248" i="159"/>
  <c r="P99" i="159"/>
  <c r="P269" i="159"/>
  <c r="N100" i="159"/>
  <c r="P100" i="159"/>
  <c r="M100" i="159"/>
  <c r="O100" i="159"/>
  <c r="L100" i="159"/>
  <c r="K100" i="159"/>
  <c r="I100" i="159"/>
  <c r="G100" i="159"/>
  <c r="H100" i="159"/>
  <c r="O278" i="159"/>
  <c r="P93" i="159"/>
  <c r="K271" i="159"/>
  <c r="N278" i="159"/>
  <c r="L256" i="159"/>
  <c r="M253" i="159"/>
  <c r="E192" i="159"/>
  <c r="N191" i="159"/>
  <c r="M191" i="159"/>
  <c r="L191" i="159"/>
  <c r="K191" i="159"/>
  <c r="H191" i="159"/>
  <c r="P261" i="159"/>
  <c r="P262" i="159" s="1"/>
  <c r="F191" i="159"/>
  <c r="K279" i="159"/>
  <c r="I191" i="159"/>
  <c r="L279" i="159"/>
  <c r="P255" i="159"/>
  <c r="J191" i="159"/>
  <c r="M279" i="159"/>
  <c r="O279" i="159"/>
  <c r="P257" i="159"/>
  <c r="G247" i="159"/>
  <c r="G278" i="159"/>
  <c r="O247" i="159"/>
  <c r="F247" i="159"/>
  <c r="F278" i="159"/>
  <c r="H278" i="159"/>
  <c r="H265" i="159"/>
  <c r="F190" i="159"/>
  <c r="I190" i="159"/>
  <c r="J190" i="159"/>
  <c r="K190" i="159"/>
  <c r="L190" i="159"/>
  <c r="M190" i="159"/>
  <c r="B112" i="11"/>
  <c r="P247" i="159" l="1"/>
  <c r="P250" i="159"/>
  <c r="H280" i="159"/>
  <c r="P271" i="159"/>
  <c r="F280" i="159"/>
  <c r="N280" i="159"/>
  <c r="P259" i="159"/>
  <c r="P279" i="159"/>
  <c r="L280" i="159"/>
  <c r="M280" i="159"/>
  <c r="G280" i="159"/>
  <c r="K280" i="159"/>
  <c r="T100" i="159"/>
  <c r="L192" i="159"/>
  <c r="I192" i="159"/>
  <c r="H192" i="159"/>
  <c r="G192" i="159"/>
  <c r="F192" i="159"/>
  <c r="P192" i="159"/>
  <c r="E193" i="159"/>
  <c r="N192" i="159"/>
  <c r="O192" i="159"/>
  <c r="M192" i="159"/>
  <c r="J192" i="159"/>
  <c r="K192" i="159"/>
  <c r="P256" i="159"/>
  <c r="P278" i="159"/>
  <c r="T99" i="159"/>
  <c r="J101" i="159"/>
  <c r="I101" i="159"/>
  <c r="H101" i="159"/>
  <c r="E102" i="159"/>
  <c r="P101" i="159"/>
  <c r="O101" i="159"/>
  <c r="N101" i="159"/>
  <c r="M101" i="159"/>
  <c r="L101" i="159"/>
  <c r="K101" i="159"/>
  <c r="G101" i="159"/>
  <c r="F101" i="159"/>
  <c r="O280" i="159"/>
  <c r="F94" i="11"/>
  <c r="G89" i="11"/>
  <c r="H89" i="11"/>
  <c r="I89" i="11"/>
  <c r="J89" i="11"/>
  <c r="K89" i="11"/>
  <c r="L89" i="11"/>
  <c r="M89" i="11"/>
  <c r="F89" i="11"/>
  <c r="P87" i="11"/>
  <c r="J87" i="11"/>
  <c r="L21" i="11"/>
  <c r="K21" i="11"/>
  <c r="N11" i="11"/>
  <c r="O11" i="11" s="1"/>
  <c r="N10" i="11"/>
  <c r="O10" i="11" s="1"/>
  <c r="H87" i="11"/>
  <c r="P280" i="159" l="1"/>
  <c r="E194" i="159"/>
  <c r="P193" i="159"/>
  <c r="O193" i="159"/>
  <c r="N193" i="159"/>
  <c r="M193" i="159"/>
  <c r="J193" i="159"/>
  <c r="I193" i="159"/>
  <c r="H193" i="159"/>
  <c r="G193" i="159"/>
  <c r="L193" i="159"/>
  <c r="K193" i="159"/>
  <c r="F193" i="159"/>
  <c r="T101" i="159"/>
  <c r="F102" i="159"/>
  <c r="O102" i="159"/>
  <c r="P102" i="159"/>
  <c r="I102" i="159"/>
  <c r="H102" i="159"/>
  <c r="G102" i="159"/>
  <c r="N102" i="159"/>
  <c r="M102" i="159"/>
  <c r="L102" i="159"/>
  <c r="K102" i="159"/>
  <c r="J102" i="159"/>
  <c r="E103" i="159"/>
  <c r="N20" i="11"/>
  <c r="O20" i="11" s="1"/>
  <c r="B20" i="11"/>
  <c r="N32" i="157"/>
  <c r="N267" i="11"/>
  <c r="M267" i="11"/>
  <c r="L267" i="11"/>
  <c r="K267" i="11"/>
  <c r="J267" i="11"/>
  <c r="I267" i="11"/>
  <c r="H267" i="11"/>
  <c r="G267" i="11"/>
  <c r="F267" i="11"/>
  <c r="M266" i="11"/>
  <c r="L266" i="11"/>
  <c r="K266" i="11"/>
  <c r="J266" i="11"/>
  <c r="I266" i="11"/>
  <c r="H266" i="11"/>
  <c r="G266" i="11"/>
  <c r="F266" i="11"/>
  <c r="N264" i="11"/>
  <c r="M264" i="11"/>
  <c r="L264" i="11"/>
  <c r="K264" i="11"/>
  <c r="J264" i="11"/>
  <c r="I264" i="11"/>
  <c r="H264" i="11"/>
  <c r="G264" i="11"/>
  <c r="F264" i="11"/>
  <c r="M263" i="11"/>
  <c r="L263" i="11"/>
  <c r="K263" i="11"/>
  <c r="J263" i="11"/>
  <c r="I263" i="11"/>
  <c r="H263" i="11"/>
  <c r="G263" i="11"/>
  <c r="F263" i="11"/>
  <c r="M261" i="11"/>
  <c r="L261" i="11"/>
  <c r="K261" i="11"/>
  <c r="J261" i="11"/>
  <c r="I261" i="11"/>
  <c r="H261" i="11"/>
  <c r="G261" i="11"/>
  <c r="F261" i="11"/>
  <c r="M260" i="11"/>
  <c r="L260" i="11"/>
  <c r="K260" i="11"/>
  <c r="J260" i="11"/>
  <c r="I260" i="11"/>
  <c r="H260" i="11"/>
  <c r="G260" i="11"/>
  <c r="F260" i="11"/>
  <c r="M258" i="11"/>
  <c r="L258" i="11"/>
  <c r="K258" i="11"/>
  <c r="J258" i="11"/>
  <c r="I258" i="11"/>
  <c r="H258" i="11"/>
  <c r="G258" i="11"/>
  <c r="F258" i="11"/>
  <c r="N257" i="11"/>
  <c r="M257" i="11"/>
  <c r="L257" i="11"/>
  <c r="K257" i="11"/>
  <c r="J257" i="11"/>
  <c r="I257" i="11"/>
  <c r="H257" i="11"/>
  <c r="G257" i="11"/>
  <c r="F257" i="11"/>
  <c r="N255" i="11"/>
  <c r="M255" i="11"/>
  <c r="L255" i="11"/>
  <c r="K255" i="11"/>
  <c r="J255" i="11"/>
  <c r="I255" i="11"/>
  <c r="H255" i="11"/>
  <c r="G255" i="11"/>
  <c r="F255" i="11"/>
  <c r="N254" i="11"/>
  <c r="M254" i="11"/>
  <c r="L254" i="11"/>
  <c r="K254" i="11"/>
  <c r="J254" i="11"/>
  <c r="I254" i="11"/>
  <c r="H254" i="11"/>
  <c r="G254" i="11"/>
  <c r="F254" i="11"/>
  <c r="M252" i="11"/>
  <c r="L252" i="11"/>
  <c r="K252" i="11"/>
  <c r="J252" i="11"/>
  <c r="I252" i="11"/>
  <c r="H252" i="11"/>
  <c r="G252" i="11"/>
  <c r="F252" i="11"/>
  <c r="M251" i="11"/>
  <c r="L251" i="11"/>
  <c r="K251" i="11"/>
  <c r="J251" i="11"/>
  <c r="I251" i="11"/>
  <c r="H251" i="11"/>
  <c r="G251" i="11"/>
  <c r="F251" i="11"/>
  <c r="M249" i="11"/>
  <c r="L249" i="11"/>
  <c r="K249" i="11"/>
  <c r="J249" i="11"/>
  <c r="I249" i="11"/>
  <c r="H249" i="11"/>
  <c r="G249" i="11"/>
  <c r="F249" i="11"/>
  <c r="M248" i="11"/>
  <c r="L248" i="11"/>
  <c r="K248" i="11"/>
  <c r="J248" i="11"/>
  <c r="I248" i="11"/>
  <c r="H248" i="11"/>
  <c r="G248" i="11"/>
  <c r="F248" i="11"/>
  <c r="M246" i="11"/>
  <c r="L246" i="11"/>
  <c r="K246" i="11"/>
  <c r="J246" i="11"/>
  <c r="I246" i="11"/>
  <c r="H246" i="11"/>
  <c r="G246" i="11"/>
  <c r="F246" i="11"/>
  <c r="M245" i="11"/>
  <c r="L245" i="11"/>
  <c r="K245" i="11"/>
  <c r="J245" i="11"/>
  <c r="I245" i="11"/>
  <c r="H245" i="11"/>
  <c r="G245" i="11"/>
  <c r="F245" i="11"/>
  <c r="M243" i="11"/>
  <c r="L243" i="11"/>
  <c r="K243" i="11"/>
  <c r="J243" i="11"/>
  <c r="I243" i="11"/>
  <c r="H243" i="11"/>
  <c r="G243" i="11"/>
  <c r="F243" i="11"/>
  <c r="N242" i="11"/>
  <c r="M242" i="11"/>
  <c r="L242" i="11"/>
  <c r="K242" i="11"/>
  <c r="J242" i="11"/>
  <c r="I242" i="11"/>
  <c r="H242" i="11"/>
  <c r="G242" i="11"/>
  <c r="F242" i="11"/>
  <c r="M240" i="11"/>
  <c r="L240" i="11"/>
  <c r="K240" i="11"/>
  <c r="J240" i="11"/>
  <c r="I240" i="11"/>
  <c r="H240" i="11"/>
  <c r="G240" i="11"/>
  <c r="F240" i="11"/>
  <c r="M239" i="11"/>
  <c r="L239" i="11"/>
  <c r="K239" i="11"/>
  <c r="J239" i="11"/>
  <c r="I239" i="11"/>
  <c r="H239" i="11"/>
  <c r="G239" i="11"/>
  <c r="F239" i="11"/>
  <c r="M237" i="11"/>
  <c r="L237" i="11"/>
  <c r="K237" i="11"/>
  <c r="J237" i="11"/>
  <c r="I237" i="11"/>
  <c r="H237" i="11"/>
  <c r="G237" i="11"/>
  <c r="F237" i="11"/>
  <c r="M236" i="11"/>
  <c r="L236" i="11"/>
  <c r="K236" i="11"/>
  <c r="J236" i="11"/>
  <c r="I236" i="11"/>
  <c r="H236" i="11"/>
  <c r="G236" i="11"/>
  <c r="N227" i="11"/>
  <c r="M227" i="11"/>
  <c r="L227" i="11"/>
  <c r="K227" i="11"/>
  <c r="J227" i="11"/>
  <c r="I227" i="11"/>
  <c r="H227" i="11"/>
  <c r="G227" i="11"/>
  <c r="F227" i="11"/>
  <c r="E181" i="11"/>
  <c r="G181" i="11" s="1"/>
  <c r="M180" i="11"/>
  <c r="L180" i="11"/>
  <c r="K180" i="11"/>
  <c r="J180" i="11"/>
  <c r="I180" i="11"/>
  <c r="H180" i="11"/>
  <c r="G180" i="11"/>
  <c r="F180" i="11"/>
  <c r="B113" i="11"/>
  <c r="B111" i="11"/>
  <c r="E95" i="11"/>
  <c r="K95" i="11" s="1"/>
  <c r="M94" i="11"/>
  <c r="L94" i="11"/>
  <c r="K94" i="11"/>
  <c r="J94" i="11"/>
  <c r="I94" i="11"/>
  <c r="H94" i="11"/>
  <c r="G94" i="11"/>
  <c r="M87" i="11"/>
  <c r="L87" i="11"/>
  <c r="K87" i="11"/>
  <c r="I87" i="11"/>
  <c r="G87" i="11"/>
  <c r="F87" i="11"/>
  <c r="N85" i="11"/>
  <c r="O85" i="11" s="1"/>
  <c r="N84" i="11"/>
  <c r="O84" i="11" s="1"/>
  <c r="N83" i="11"/>
  <c r="O83" i="11" s="1"/>
  <c r="N82" i="11"/>
  <c r="O82" i="11" s="1"/>
  <c r="N81" i="11"/>
  <c r="O81" i="11" s="1"/>
  <c r="N80" i="11"/>
  <c r="O80" i="11" s="1"/>
  <c r="N79" i="11"/>
  <c r="O79" i="11" s="1"/>
  <c r="N78" i="11"/>
  <c r="O78" i="11" s="1"/>
  <c r="N77" i="11"/>
  <c r="O77" i="11" s="1"/>
  <c r="N76" i="11"/>
  <c r="O76" i="11" s="1"/>
  <c r="N75" i="11"/>
  <c r="O75" i="11" s="1"/>
  <c r="N74" i="11"/>
  <c r="N73" i="11"/>
  <c r="N72" i="11"/>
  <c r="O72" i="11" s="1"/>
  <c r="N71" i="11"/>
  <c r="O71" i="11" s="1"/>
  <c r="N70" i="11"/>
  <c r="O70" i="11" s="1"/>
  <c r="N69" i="11"/>
  <c r="O69" i="11" s="1"/>
  <c r="N68" i="11"/>
  <c r="O68" i="11" s="1"/>
  <c r="N67" i="11"/>
  <c r="O67" i="11" s="1"/>
  <c r="N66" i="11"/>
  <c r="O66" i="11" s="1"/>
  <c r="N65" i="11"/>
  <c r="O65" i="11" s="1"/>
  <c r="N64" i="11"/>
  <c r="O64" i="11" s="1"/>
  <c r="N63" i="11"/>
  <c r="O63" i="11" s="1"/>
  <c r="N62" i="11"/>
  <c r="O62" i="11" s="1"/>
  <c r="N61" i="11"/>
  <c r="O61" i="11" s="1"/>
  <c r="N60" i="11"/>
  <c r="O60" i="11" s="1"/>
  <c r="N59" i="11"/>
  <c r="O59" i="11" s="1"/>
  <c r="N58" i="11"/>
  <c r="O58" i="11" s="1"/>
  <c r="N57" i="11"/>
  <c r="O57" i="11" s="1"/>
  <c r="N56" i="11"/>
  <c r="O56" i="11" s="1"/>
  <c r="N55" i="11"/>
  <c r="O55" i="11" s="1"/>
  <c r="N54" i="11"/>
  <c r="O54" i="11" s="1"/>
  <c r="N53" i="11"/>
  <c r="O53" i="11" s="1"/>
  <c r="N52" i="11"/>
  <c r="O52" i="11" s="1"/>
  <c r="N51" i="11"/>
  <c r="O51" i="11" s="1"/>
  <c r="N50" i="11"/>
  <c r="O50" i="11" s="1"/>
  <c r="N49" i="11"/>
  <c r="O49" i="11" s="1"/>
  <c r="N48" i="11"/>
  <c r="O48" i="11" s="1"/>
  <c r="N47" i="11"/>
  <c r="O47" i="11" s="1"/>
  <c r="N46" i="11"/>
  <c r="O46" i="11" s="1"/>
  <c r="N45" i="11"/>
  <c r="O45" i="11" s="1"/>
  <c r="N44" i="11"/>
  <c r="O44" i="11" s="1"/>
  <c r="N43" i="11"/>
  <c r="O43" i="11" s="1"/>
  <c r="N42" i="11"/>
  <c r="O42" i="11" s="1"/>
  <c r="N41" i="11"/>
  <c r="O41" i="11" s="1"/>
  <c r="N40" i="11"/>
  <c r="O40" i="11" s="1"/>
  <c r="N39" i="11"/>
  <c r="O39" i="11" s="1"/>
  <c r="N38" i="11"/>
  <c r="O38" i="11" s="1"/>
  <c r="N37" i="11"/>
  <c r="O37" i="11" s="1"/>
  <c r="N36" i="11"/>
  <c r="O36" i="11" s="1"/>
  <c r="N35" i="11"/>
  <c r="O35" i="11" s="1"/>
  <c r="N34" i="11"/>
  <c r="O34" i="11" s="1"/>
  <c r="N33" i="11"/>
  <c r="O33" i="11" s="1"/>
  <c r="N32" i="11"/>
  <c r="O32" i="11" s="1"/>
  <c r="N31" i="11"/>
  <c r="O31" i="11" s="1"/>
  <c r="N30" i="11"/>
  <c r="O30" i="11" s="1"/>
  <c r="N29" i="11"/>
  <c r="O29" i="11" s="1"/>
  <c r="N28" i="11"/>
  <c r="O28" i="11" s="1"/>
  <c r="N27" i="11"/>
  <c r="O27" i="11" s="1"/>
  <c r="N26" i="11"/>
  <c r="O26" i="11" s="1"/>
  <c r="N25" i="11"/>
  <c r="O25" i="11" s="1"/>
  <c r="N24" i="11"/>
  <c r="N23" i="11"/>
  <c r="O23" i="11" s="1"/>
  <c r="N22" i="11"/>
  <c r="O22" i="11" s="1"/>
  <c r="N21" i="11"/>
  <c r="B21" i="11"/>
  <c r="N19" i="11"/>
  <c r="O19" i="11" s="1"/>
  <c r="B19" i="11"/>
  <c r="N18" i="11"/>
  <c r="N17" i="11"/>
  <c r="N16" i="11"/>
  <c r="O16" i="11" s="1"/>
  <c r="N15" i="11"/>
  <c r="O15" i="11" s="1"/>
  <c r="N14" i="11"/>
  <c r="O14" i="11" s="1"/>
  <c r="N13" i="11"/>
  <c r="O13" i="11" s="1"/>
  <c r="N12" i="11"/>
  <c r="O12" i="11" s="1"/>
  <c r="N9" i="11"/>
  <c r="N8" i="11"/>
  <c r="O8" i="11" s="1"/>
  <c r="N7" i="11"/>
  <c r="O7" i="11" s="1"/>
  <c r="N6" i="11"/>
  <c r="O6" i="11" s="1"/>
  <c r="N5" i="11"/>
  <c r="O5" i="11" s="1"/>
  <c r="N4" i="11"/>
  <c r="O4" i="11" s="1"/>
  <c r="N3" i="11"/>
  <c r="O3" i="11" s="1"/>
  <c r="N532" i="151"/>
  <c r="M532" i="151"/>
  <c r="L532" i="151"/>
  <c r="K532" i="151"/>
  <c r="J532" i="151"/>
  <c r="N531" i="151"/>
  <c r="M531" i="151"/>
  <c r="L531" i="151"/>
  <c r="K531" i="151"/>
  <c r="J531" i="151"/>
  <c r="H531" i="151"/>
  <c r="N530" i="151"/>
  <c r="M530" i="151"/>
  <c r="L530" i="151"/>
  <c r="K530" i="151"/>
  <c r="J530" i="151"/>
  <c r="H530" i="151"/>
  <c r="N529" i="151"/>
  <c r="M529" i="151"/>
  <c r="L529" i="151"/>
  <c r="K529" i="151"/>
  <c r="J529" i="151"/>
  <c r="H529" i="151"/>
  <c r="N528" i="151"/>
  <c r="M528" i="151"/>
  <c r="L528" i="151"/>
  <c r="K528" i="151"/>
  <c r="J528" i="151"/>
  <c r="H528" i="151"/>
  <c r="N522" i="151"/>
  <c r="M522" i="151"/>
  <c r="L522" i="151"/>
  <c r="K522" i="151"/>
  <c r="J522" i="151"/>
  <c r="H522" i="151"/>
  <c r="N521" i="151"/>
  <c r="M521" i="151"/>
  <c r="L521" i="151"/>
  <c r="K521" i="151"/>
  <c r="J521" i="151"/>
  <c r="H521" i="151"/>
  <c r="N520" i="151"/>
  <c r="M520" i="151"/>
  <c r="L520" i="151"/>
  <c r="K520" i="151"/>
  <c r="J520" i="151"/>
  <c r="H520" i="151"/>
  <c r="N519" i="151"/>
  <c r="M519" i="151"/>
  <c r="L519" i="151"/>
  <c r="K519" i="151"/>
  <c r="J519" i="151"/>
  <c r="H519" i="151"/>
  <c r="N518" i="151"/>
  <c r="M518" i="151"/>
  <c r="L518" i="151"/>
  <c r="K518" i="151"/>
  <c r="J518" i="151"/>
  <c r="H518" i="151"/>
  <c r="N517" i="151"/>
  <c r="M517" i="151"/>
  <c r="L517" i="151"/>
  <c r="K517" i="151"/>
  <c r="J517" i="151"/>
  <c r="H517" i="151"/>
  <c r="N516" i="151"/>
  <c r="M516" i="151"/>
  <c r="L516" i="151"/>
  <c r="K516" i="151"/>
  <c r="J516" i="151"/>
  <c r="H516" i="151"/>
  <c r="N515" i="151"/>
  <c r="M515" i="151"/>
  <c r="L515" i="151"/>
  <c r="K515" i="151"/>
  <c r="J515" i="151"/>
  <c r="H515" i="151"/>
  <c r="N514" i="151"/>
  <c r="M514" i="151"/>
  <c r="L514" i="151"/>
  <c r="K514" i="151"/>
  <c r="J514" i="151"/>
  <c r="H514" i="151"/>
  <c r="N513" i="151"/>
  <c r="M513" i="151"/>
  <c r="L513" i="151"/>
  <c r="K513" i="151"/>
  <c r="J513" i="151"/>
  <c r="H513" i="151"/>
  <c r="N512" i="151"/>
  <c r="M512" i="151"/>
  <c r="L512" i="151"/>
  <c r="K512" i="151"/>
  <c r="J512" i="151"/>
  <c r="H512" i="151"/>
  <c r="N511" i="151"/>
  <c r="M511" i="151"/>
  <c r="L511" i="151"/>
  <c r="K511" i="151"/>
  <c r="J511" i="151"/>
  <c r="H511" i="151"/>
  <c r="N510" i="151"/>
  <c r="M510" i="151"/>
  <c r="L510" i="151"/>
  <c r="K510" i="151"/>
  <c r="J510" i="151"/>
  <c r="H510" i="151"/>
  <c r="N509" i="151"/>
  <c r="M509" i="151"/>
  <c r="L509" i="151"/>
  <c r="K509" i="151"/>
  <c r="J509" i="151"/>
  <c r="H509" i="151"/>
  <c r="N508" i="151"/>
  <c r="M508" i="151"/>
  <c r="L508" i="151"/>
  <c r="K508" i="151"/>
  <c r="J508" i="151"/>
  <c r="H508" i="151"/>
  <c r="N505" i="151"/>
  <c r="M505" i="151"/>
  <c r="L505" i="151"/>
  <c r="K505" i="151"/>
  <c r="J505" i="151"/>
  <c r="T504" i="151"/>
  <c r="S504" i="151"/>
  <c r="Q504" i="151"/>
  <c r="N504" i="151"/>
  <c r="M504" i="151"/>
  <c r="L504" i="151"/>
  <c r="K504" i="151"/>
  <c r="J504" i="151"/>
  <c r="I504" i="151"/>
  <c r="H504" i="151"/>
  <c r="T503" i="151"/>
  <c r="S503" i="151"/>
  <c r="Q503" i="151"/>
  <c r="N503" i="151"/>
  <c r="M503" i="151"/>
  <c r="L503" i="151"/>
  <c r="K503" i="151"/>
  <c r="J503" i="151"/>
  <c r="I503" i="151"/>
  <c r="H503" i="151"/>
  <c r="T502" i="151"/>
  <c r="S502" i="151"/>
  <c r="Q502" i="151"/>
  <c r="N502" i="151"/>
  <c r="M502" i="151"/>
  <c r="L502" i="151"/>
  <c r="K502" i="151"/>
  <c r="J502" i="151"/>
  <c r="I502" i="151"/>
  <c r="H502" i="151"/>
  <c r="T501" i="151"/>
  <c r="S501" i="151"/>
  <c r="Q501" i="151"/>
  <c r="N501" i="151"/>
  <c r="M501" i="151"/>
  <c r="L501" i="151"/>
  <c r="K501" i="151"/>
  <c r="J501" i="151"/>
  <c r="I501" i="151"/>
  <c r="H501" i="151"/>
  <c r="T500" i="151"/>
  <c r="S500" i="151"/>
  <c r="Q500" i="151"/>
  <c r="N500" i="151"/>
  <c r="M500" i="151"/>
  <c r="L500" i="151"/>
  <c r="K500" i="151"/>
  <c r="J500" i="151"/>
  <c r="I500" i="151"/>
  <c r="H500" i="151"/>
  <c r="T499" i="151"/>
  <c r="S499" i="151"/>
  <c r="Q499" i="151"/>
  <c r="N499" i="151"/>
  <c r="M499" i="151"/>
  <c r="L499" i="151"/>
  <c r="K499" i="151"/>
  <c r="J499" i="151"/>
  <c r="I499" i="151"/>
  <c r="H499" i="151"/>
  <c r="T498" i="151"/>
  <c r="S498" i="151"/>
  <c r="Q498" i="151"/>
  <c r="N498" i="151"/>
  <c r="M498" i="151"/>
  <c r="L498" i="151"/>
  <c r="K498" i="151"/>
  <c r="J498" i="151"/>
  <c r="I498" i="151"/>
  <c r="H498" i="151"/>
  <c r="T497" i="151"/>
  <c r="S497" i="151"/>
  <c r="Q497" i="151"/>
  <c r="N497" i="151"/>
  <c r="M497" i="151"/>
  <c r="L497" i="151"/>
  <c r="K497" i="151"/>
  <c r="J497" i="151"/>
  <c r="I497" i="151"/>
  <c r="H497" i="151"/>
  <c r="T496" i="151"/>
  <c r="S496" i="151"/>
  <c r="Q496" i="151"/>
  <c r="N496" i="151"/>
  <c r="M496" i="151"/>
  <c r="L496" i="151"/>
  <c r="K496" i="151"/>
  <c r="J496" i="151"/>
  <c r="I496" i="151"/>
  <c r="H496" i="151"/>
  <c r="T495" i="151"/>
  <c r="S495" i="151"/>
  <c r="Q495" i="151"/>
  <c r="N495" i="151"/>
  <c r="M495" i="151"/>
  <c r="L495" i="151"/>
  <c r="K495" i="151"/>
  <c r="J495" i="151"/>
  <c r="I495" i="151"/>
  <c r="H495" i="151"/>
  <c r="T494" i="151"/>
  <c r="S494" i="151"/>
  <c r="Q494" i="151"/>
  <c r="N494" i="151"/>
  <c r="M494" i="151"/>
  <c r="L494" i="151"/>
  <c r="K494" i="151"/>
  <c r="J494" i="151"/>
  <c r="I494" i="151"/>
  <c r="H494" i="151"/>
  <c r="X491" i="151"/>
  <c r="W491" i="151"/>
  <c r="V491" i="151"/>
  <c r="U491" i="151"/>
  <c r="Q491" i="151"/>
  <c r="N491" i="151"/>
  <c r="M491" i="151"/>
  <c r="L491" i="151"/>
  <c r="K491" i="151"/>
  <c r="J491" i="151"/>
  <c r="I491" i="151"/>
  <c r="H491" i="151"/>
  <c r="X490" i="151"/>
  <c r="W490" i="151"/>
  <c r="V490" i="151"/>
  <c r="U490" i="151"/>
  <c r="Q490" i="151"/>
  <c r="N490" i="151"/>
  <c r="M490" i="151"/>
  <c r="L490" i="151"/>
  <c r="K490" i="151"/>
  <c r="J490" i="151"/>
  <c r="I490" i="151"/>
  <c r="H490" i="151"/>
  <c r="X489" i="151"/>
  <c r="W489" i="151"/>
  <c r="V489" i="151"/>
  <c r="Q489" i="151"/>
  <c r="N489" i="151"/>
  <c r="M489" i="151"/>
  <c r="L489" i="151"/>
  <c r="K489" i="151"/>
  <c r="J489" i="151"/>
  <c r="I489" i="151"/>
  <c r="H489" i="151"/>
  <c r="X488" i="151"/>
  <c r="W488" i="151"/>
  <c r="V488" i="151"/>
  <c r="Q488" i="151"/>
  <c r="N488" i="151"/>
  <c r="M488" i="151"/>
  <c r="L488" i="151"/>
  <c r="K488" i="151"/>
  <c r="J488" i="151"/>
  <c r="I488" i="151"/>
  <c r="H488" i="151"/>
  <c r="X487" i="151"/>
  <c r="W487" i="151"/>
  <c r="V487" i="151"/>
  <c r="Q487" i="151"/>
  <c r="N487" i="151"/>
  <c r="M487" i="151"/>
  <c r="L487" i="151"/>
  <c r="K487" i="151"/>
  <c r="J487" i="151"/>
  <c r="I487" i="151"/>
  <c r="H487" i="151"/>
  <c r="X486" i="151"/>
  <c r="W486" i="151"/>
  <c r="V486" i="151"/>
  <c r="Q486" i="151"/>
  <c r="N486" i="151"/>
  <c r="M486" i="151"/>
  <c r="L486" i="151"/>
  <c r="K486" i="151"/>
  <c r="J486" i="151"/>
  <c r="I486" i="151"/>
  <c r="H486" i="151"/>
  <c r="X485" i="151"/>
  <c r="W485" i="151"/>
  <c r="V485" i="151"/>
  <c r="Q485" i="151"/>
  <c r="N485" i="151"/>
  <c r="M485" i="151"/>
  <c r="L485" i="151"/>
  <c r="K485" i="151"/>
  <c r="J485" i="151"/>
  <c r="I485" i="151"/>
  <c r="H485" i="151"/>
  <c r="X484" i="151"/>
  <c r="W484" i="151"/>
  <c r="V484" i="151"/>
  <c r="Q484" i="151"/>
  <c r="N484" i="151"/>
  <c r="M484" i="151"/>
  <c r="L484" i="151"/>
  <c r="K484" i="151"/>
  <c r="J484" i="151"/>
  <c r="I484" i="151"/>
  <c r="H484" i="151"/>
  <c r="X483" i="151"/>
  <c r="W483" i="151"/>
  <c r="V483" i="151"/>
  <c r="Q483" i="151"/>
  <c r="N483" i="151"/>
  <c r="M483" i="151"/>
  <c r="L483" i="151"/>
  <c r="K483" i="151"/>
  <c r="J483" i="151"/>
  <c r="I483" i="151"/>
  <c r="H483" i="151"/>
  <c r="X482" i="151"/>
  <c r="Q482" i="151"/>
  <c r="N482" i="151"/>
  <c r="M482" i="151"/>
  <c r="L482" i="151"/>
  <c r="K482" i="151"/>
  <c r="J482" i="151"/>
  <c r="I482" i="151"/>
  <c r="H482" i="151"/>
  <c r="X481" i="151"/>
  <c r="W481" i="151"/>
  <c r="V481" i="151"/>
  <c r="Q481" i="151"/>
  <c r="N481" i="151"/>
  <c r="M481" i="151"/>
  <c r="L481" i="151"/>
  <c r="K481" i="151"/>
  <c r="J481" i="151"/>
  <c r="I481" i="151"/>
  <c r="H481" i="151"/>
  <c r="X480" i="151"/>
  <c r="W480" i="151"/>
  <c r="V480" i="151"/>
  <c r="Q480" i="151"/>
  <c r="N480" i="151"/>
  <c r="M480" i="151"/>
  <c r="L480" i="151"/>
  <c r="K480" i="151"/>
  <c r="J480" i="151"/>
  <c r="I480" i="151"/>
  <c r="H480" i="151"/>
  <c r="X479" i="151"/>
  <c r="W479" i="151"/>
  <c r="V479" i="151"/>
  <c r="Q479" i="151"/>
  <c r="N479" i="151"/>
  <c r="M479" i="151"/>
  <c r="L479" i="151"/>
  <c r="K479" i="151"/>
  <c r="J479" i="151"/>
  <c r="I479" i="151"/>
  <c r="H479" i="151"/>
  <c r="X478" i="151"/>
  <c r="W478" i="151"/>
  <c r="V478" i="151"/>
  <c r="Q478" i="151"/>
  <c r="N478" i="151"/>
  <c r="M478" i="151"/>
  <c r="L478" i="151"/>
  <c r="K478" i="151"/>
  <c r="J478" i="151"/>
  <c r="I478" i="151"/>
  <c r="H478" i="151"/>
  <c r="X477" i="151"/>
  <c r="W477" i="151"/>
  <c r="V477" i="151"/>
  <c r="Q477" i="151"/>
  <c r="N477" i="151"/>
  <c r="M477" i="151"/>
  <c r="L477" i="151"/>
  <c r="K477" i="151"/>
  <c r="J477" i="151"/>
  <c r="I477" i="151"/>
  <c r="H477" i="151"/>
  <c r="X476" i="151"/>
  <c r="W476" i="151"/>
  <c r="U476" i="151"/>
  <c r="Q476" i="151"/>
  <c r="N476" i="151"/>
  <c r="M476" i="151"/>
  <c r="L476" i="151"/>
  <c r="K476" i="151"/>
  <c r="J476" i="151"/>
  <c r="I476" i="151"/>
  <c r="H476" i="151"/>
  <c r="X475" i="151"/>
  <c r="W475" i="151"/>
  <c r="U475" i="151"/>
  <c r="Q475" i="151"/>
  <c r="N475" i="151"/>
  <c r="M475" i="151"/>
  <c r="L475" i="151"/>
  <c r="K475" i="151"/>
  <c r="J475" i="151"/>
  <c r="I475" i="151"/>
  <c r="H475" i="151"/>
  <c r="X474" i="151"/>
  <c r="W474" i="151"/>
  <c r="V474" i="151"/>
  <c r="U474" i="151"/>
  <c r="Q474" i="151"/>
  <c r="N474" i="151"/>
  <c r="M474" i="151"/>
  <c r="L474" i="151"/>
  <c r="K474" i="151"/>
  <c r="J474" i="151"/>
  <c r="I474" i="151"/>
  <c r="H474" i="151"/>
  <c r="X473" i="151"/>
  <c r="W473" i="151"/>
  <c r="V473" i="151"/>
  <c r="Q473" i="151"/>
  <c r="N473" i="151"/>
  <c r="M473" i="151"/>
  <c r="L473" i="151"/>
  <c r="K473" i="151"/>
  <c r="J473" i="151"/>
  <c r="I473" i="151"/>
  <c r="H473" i="151"/>
  <c r="X472" i="151"/>
  <c r="W472" i="151"/>
  <c r="V472" i="151"/>
  <c r="Q472" i="151"/>
  <c r="N472" i="151"/>
  <c r="M472" i="151"/>
  <c r="L472" i="151"/>
  <c r="K472" i="151"/>
  <c r="J472" i="151"/>
  <c r="I472" i="151"/>
  <c r="H472" i="151"/>
  <c r="X471" i="151"/>
  <c r="W471" i="151"/>
  <c r="V471" i="151"/>
  <c r="Q471" i="151"/>
  <c r="N471" i="151"/>
  <c r="M471" i="151"/>
  <c r="L471" i="151"/>
  <c r="K471" i="151"/>
  <c r="J471" i="151"/>
  <c r="I471" i="151"/>
  <c r="H471" i="151"/>
  <c r="X470" i="151"/>
  <c r="W470" i="151"/>
  <c r="V470" i="151"/>
  <c r="Q470" i="151"/>
  <c r="N470" i="151"/>
  <c r="M470" i="151"/>
  <c r="L470" i="151"/>
  <c r="K470" i="151"/>
  <c r="J470" i="151"/>
  <c r="I470" i="151"/>
  <c r="H470" i="151"/>
  <c r="X469" i="151"/>
  <c r="W469" i="151"/>
  <c r="V469" i="151"/>
  <c r="Q469" i="151"/>
  <c r="N469" i="151"/>
  <c r="M469" i="151"/>
  <c r="L469" i="151"/>
  <c r="K469" i="151"/>
  <c r="J469" i="151"/>
  <c r="I469" i="151"/>
  <c r="H469" i="151"/>
  <c r="X468" i="151"/>
  <c r="W468" i="151"/>
  <c r="V468" i="151"/>
  <c r="Q468" i="151"/>
  <c r="N468" i="151"/>
  <c r="M468" i="151"/>
  <c r="L468" i="151"/>
  <c r="K468" i="151"/>
  <c r="J468" i="151"/>
  <c r="I468" i="151"/>
  <c r="H468" i="151"/>
  <c r="X467" i="151"/>
  <c r="W467" i="151"/>
  <c r="V467" i="151"/>
  <c r="Q467" i="151"/>
  <c r="N467" i="151"/>
  <c r="M467" i="151"/>
  <c r="L467" i="151"/>
  <c r="K467" i="151"/>
  <c r="J467" i="151"/>
  <c r="I467" i="151"/>
  <c r="H467" i="151"/>
  <c r="X466" i="151"/>
  <c r="W466" i="151"/>
  <c r="V466" i="151"/>
  <c r="Q466" i="151"/>
  <c r="N466" i="151"/>
  <c r="M466" i="151"/>
  <c r="L466" i="151"/>
  <c r="K466" i="151"/>
  <c r="J466" i="151"/>
  <c r="I466" i="151"/>
  <c r="H466" i="151"/>
  <c r="X465" i="151"/>
  <c r="W465" i="151"/>
  <c r="V465" i="151"/>
  <c r="Q465" i="151"/>
  <c r="N465" i="151"/>
  <c r="M465" i="151"/>
  <c r="L465" i="151"/>
  <c r="K465" i="151"/>
  <c r="J465" i="151"/>
  <c r="I465" i="151"/>
  <c r="H465" i="151"/>
  <c r="X464" i="151"/>
  <c r="W464" i="151"/>
  <c r="V464" i="151"/>
  <c r="Q464" i="151"/>
  <c r="N464" i="151"/>
  <c r="M464" i="151"/>
  <c r="L464" i="151"/>
  <c r="K464" i="151"/>
  <c r="J464" i="151"/>
  <c r="I464" i="151"/>
  <c r="H464" i="151"/>
  <c r="X463" i="151"/>
  <c r="W463" i="151"/>
  <c r="V463" i="151"/>
  <c r="Q463" i="151"/>
  <c r="N463" i="151"/>
  <c r="M463" i="151"/>
  <c r="L463" i="151"/>
  <c r="K463" i="151"/>
  <c r="J463" i="151"/>
  <c r="I463" i="151"/>
  <c r="H463" i="151"/>
  <c r="X462" i="151"/>
  <c r="W462" i="151"/>
  <c r="V462" i="151"/>
  <c r="Q462" i="151"/>
  <c r="N462" i="151"/>
  <c r="M462" i="151"/>
  <c r="L462" i="151"/>
  <c r="K462" i="151"/>
  <c r="J462" i="151"/>
  <c r="I462" i="151"/>
  <c r="H462" i="151"/>
  <c r="X461" i="151"/>
  <c r="W461" i="151"/>
  <c r="V461" i="151"/>
  <c r="Q461" i="151"/>
  <c r="N461" i="151"/>
  <c r="M461" i="151"/>
  <c r="L461" i="151"/>
  <c r="K461" i="151"/>
  <c r="J461" i="151"/>
  <c r="I461" i="151"/>
  <c r="H461" i="151"/>
  <c r="X460" i="151"/>
  <c r="W460" i="151"/>
  <c r="V460" i="151"/>
  <c r="Q460" i="151"/>
  <c r="N460" i="151"/>
  <c r="M460" i="151"/>
  <c r="L460" i="151"/>
  <c r="K460" i="151"/>
  <c r="J460" i="151"/>
  <c r="I460" i="151"/>
  <c r="H460" i="151"/>
  <c r="X459" i="151"/>
  <c r="Q459" i="151"/>
  <c r="N459" i="151"/>
  <c r="M459" i="151"/>
  <c r="L459" i="151"/>
  <c r="K459" i="151"/>
  <c r="J459" i="151"/>
  <c r="I459" i="151"/>
  <c r="H459" i="151"/>
  <c r="X458" i="151"/>
  <c r="W458" i="151"/>
  <c r="V458" i="151"/>
  <c r="Q458" i="151"/>
  <c r="N458" i="151"/>
  <c r="M458" i="151"/>
  <c r="L458" i="151"/>
  <c r="K458" i="151"/>
  <c r="J458" i="151"/>
  <c r="I458" i="151"/>
  <c r="H458" i="151"/>
  <c r="X457" i="151"/>
  <c r="W457" i="151"/>
  <c r="U457" i="151"/>
  <c r="Q457" i="151"/>
  <c r="N457" i="151"/>
  <c r="M457" i="151"/>
  <c r="L457" i="151"/>
  <c r="K457" i="151"/>
  <c r="J457" i="151"/>
  <c r="I457" i="151"/>
  <c r="H457" i="151"/>
  <c r="X456" i="151"/>
  <c r="W456" i="151"/>
  <c r="U456" i="151"/>
  <c r="Q456" i="151"/>
  <c r="N456" i="151"/>
  <c r="M456" i="151"/>
  <c r="L456" i="151"/>
  <c r="K456" i="151"/>
  <c r="J456" i="151"/>
  <c r="I456" i="151"/>
  <c r="H456" i="151"/>
  <c r="X455" i="151"/>
  <c r="Q455" i="151"/>
  <c r="N455" i="151"/>
  <c r="M455" i="151"/>
  <c r="L455" i="151"/>
  <c r="K455" i="151"/>
  <c r="J455" i="151"/>
  <c r="I455" i="151"/>
  <c r="H455" i="151"/>
  <c r="E455" i="151"/>
  <c r="X454" i="151"/>
  <c r="W454" i="151"/>
  <c r="V454" i="151"/>
  <c r="Q454" i="151"/>
  <c r="N454" i="151"/>
  <c r="M454" i="151"/>
  <c r="L454" i="151"/>
  <c r="K454" i="151"/>
  <c r="J454" i="151"/>
  <c r="I454" i="151"/>
  <c r="H454" i="151"/>
  <c r="E454" i="151"/>
  <c r="X453" i="151"/>
  <c r="W453" i="151"/>
  <c r="V453" i="151"/>
  <c r="Q453" i="151"/>
  <c r="N453" i="151"/>
  <c r="M453" i="151"/>
  <c r="L453" i="151"/>
  <c r="K453" i="151"/>
  <c r="J453" i="151"/>
  <c r="I453" i="151"/>
  <c r="H453" i="151"/>
  <c r="E453" i="151"/>
  <c r="X452" i="151"/>
  <c r="W452" i="151"/>
  <c r="V452" i="151"/>
  <c r="U452" i="151"/>
  <c r="Q452" i="151"/>
  <c r="N452" i="151"/>
  <c r="M452" i="151"/>
  <c r="L452" i="151"/>
  <c r="K452" i="151"/>
  <c r="J452" i="151"/>
  <c r="I452" i="151"/>
  <c r="H452" i="151"/>
  <c r="X451" i="151"/>
  <c r="W451" i="151"/>
  <c r="V451" i="151"/>
  <c r="Q451" i="151"/>
  <c r="N451" i="151"/>
  <c r="M451" i="151"/>
  <c r="L451" i="151"/>
  <c r="K451" i="151"/>
  <c r="J451" i="151"/>
  <c r="I451" i="151"/>
  <c r="H451" i="151"/>
  <c r="E451" i="151"/>
  <c r="X450" i="151"/>
  <c r="W450" i="151"/>
  <c r="V450" i="151"/>
  <c r="Q450" i="151"/>
  <c r="N450" i="151"/>
  <c r="M450" i="151"/>
  <c r="L450" i="151"/>
  <c r="K450" i="151"/>
  <c r="J450" i="151"/>
  <c r="I450" i="151"/>
  <c r="H450" i="151"/>
  <c r="E450" i="151"/>
  <c r="X449" i="151"/>
  <c r="W449" i="151"/>
  <c r="V449" i="151"/>
  <c r="Q449" i="151"/>
  <c r="N449" i="151"/>
  <c r="M449" i="151"/>
  <c r="L449" i="151"/>
  <c r="K449" i="151"/>
  <c r="J449" i="151"/>
  <c r="I449" i="151"/>
  <c r="H449" i="151"/>
  <c r="X448" i="151"/>
  <c r="W448" i="151"/>
  <c r="V448" i="151"/>
  <c r="Q448" i="151"/>
  <c r="N448" i="151"/>
  <c r="M448" i="151"/>
  <c r="L448" i="151"/>
  <c r="K448" i="151"/>
  <c r="J448" i="151"/>
  <c r="I448" i="151"/>
  <c r="H448" i="151"/>
  <c r="X447" i="151"/>
  <c r="W447" i="151"/>
  <c r="V447" i="151"/>
  <c r="U447" i="151"/>
  <c r="Q447" i="151"/>
  <c r="N447" i="151"/>
  <c r="M447" i="151"/>
  <c r="L447" i="151"/>
  <c r="K447" i="151"/>
  <c r="J447" i="151"/>
  <c r="I447" i="151"/>
  <c r="H447" i="151"/>
  <c r="E447" i="151"/>
  <c r="X446" i="151"/>
  <c r="W446" i="151"/>
  <c r="V446" i="151"/>
  <c r="Q446" i="151"/>
  <c r="N446" i="151"/>
  <c r="M446" i="151"/>
  <c r="L446" i="151"/>
  <c r="K446" i="151"/>
  <c r="J446" i="151"/>
  <c r="I446" i="151"/>
  <c r="H446" i="151"/>
  <c r="E446" i="151"/>
  <c r="X445" i="151"/>
  <c r="W445" i="151"/>
  <c r="V445" i="151"/>
  <c r="Q445" i="151"/>
  <c r="N445" i="151"/>
  <c r="M445" i="151"/>
  <c r="L445" i="151"/>
  <c r="K445" i="151"/>
  <c r="J445" i="151"/>
  <c r="I445" i="151"/>
  <c r="H445" i="151"/>
  <c r="E445" i="151"/>
  <c r="X444" i="151"/>
  <c r="W444" i="151"/>
  <c r="V444" i="151"/>
  <c r="U444" i="151"/>
  <c r="Q444" i="151"/>
  <c r="N444" i="151"/>
  <c r="M444" i="151"/>
  <c r="L444" i="151"/>
  <c r="K444" i="151"/>
  <c r="J444" i="151"/>
  <c r="I444" i="151"/>
  <c r="H444" i="151"/>
  <c r="E444" i="151"/>
  <c r="X443" i="151"/>
  <c r="W443" i="151"/>
  <c r="V443" i="151"/>
  <c r="Q443" i="151"/>
  <c r="N443" i="151"/>
  <c r="M443" i="151"/>
  <c r="L443" i="151"/>
  <c r="K443" i="151"/>
  <c r="J443" i="151"/>
  <c r="I443" i="151"/>
  <c r="H443" i="151"/>
  <c r="E443" i="151"/>
  <c r="X442" i="151"/>
  <c r="W442" i="151"/>
  <c r="V442" i="151"/>
  <c r="Q442" i="151"/>
  <c r="N442" i="151"/>
  <c r="M442" i="151"/>
  <c r="L442" i="151"/>
  <c r="K442" i="151"/>
  <c r="J442" i="151"/>
  <c r="I442" i="151"/>
  <c r="H442" i="151"/>
  <c r="E442" i="151"/>
  <c r="X441" i="151"/>
  <c r="W441" i="151"/>
  <c r="V441" i="151"/>
  <c r="U441" i="151"/>
  <c r="Q441" i="151"/>
  <c r="N441" i="151"/>
  <c r="M441" i="151"/>
  <c r="L441" i="151"/>
  <c r="K441" i="151"/>
  <c r="J441" i="151"/>
  <c r="I441" i="151"/>
  <c r="H441" i="151"/>
  <c r="E441" i="151"/>
  <c r="X440" i="151"/>
  <c r="W440" i="151"/>
  <c r="U440" i="151"/>
  <c r="Q440" i="151"/>
  <c r="N440" i="151"/>
  <c r="M440" i="151"/>
  <c r="L440" i="151"/>
  <c r="K440" i="151"/>
  <c r="J440" i="151"/>
  <c r="I440" i="151"/>
  <c r="H440" i="151"/>
  <c r="E440" i="151"/>
  <c r="X439" i="151"/>
  <c r="W439" i="151"/>
  <c r="V439" i="151"/>
  <c r="U439" i="151"/>
  <c r="Q439" i="151"/>
  <c r="N439" i="151"/>
  <c r="M439" i="151"/>
  <c r="L439" i="151"/>
  <c r="K439" i="151"/>
  <c r="J439" i="151"/>
  <c r="I439" i="151"/>
  <c r="H439" i="151"/>
  <c r="E439" i="151"/>
  <c r="X438" i="151"/>
  <c r="W438" i="151"/>
  <c r="V438" i="151"/>
  <c r="Q438" i="151"/>
  <c r="N438" i="151"/>
  <c r="M438" i="151"/>
  <c r="L438" i="151"/>
  <c r="K438" i="151"/>
  <c r="J438" i="151"/>
  <c r="I438" i="151"/>
  <c r="H438" i="151"/>
  <c r="E438" i="151"/>
  <c r="X437" i="151"/>
  <c r="W437" i="151"/>
  <c r="V437" i="151"/>
  <c r="U437" i="151"/>
  <c r="Q437" i="151"/>
  <c r="N437" i="151"/>
  <c r="M437" i="151"/>
  <c r="L437" i="151"/>
  <c r="K437" i="151"/>
  <c r="J437" i="151"/>
  <c r="I437" i="151"/>
  <c r="H437" i="151"/>
  <c r="E437" i="151"/>
  <c r="Q427" i="151"/>
  <c r="N427" i="151"/>
  <c r="N426" i="151"/>
  <c r="N425" i="151"/>
  <c r="N424" i="151"/>
  <c r="N423" i="151"/>
  <c r="N422" i="151"/>
  <c r="Q421" i="151"/>
  <c r="N421" i="151"/>
  <c r="N420" i="151"/>
  <c r="N419" i="151"/>
  <c r="N418" i="151"/>
  <c r="N417" i="151"/>
  <c r="N416" i="151"/>
  <c r="Q415" i="151"/>
  <c r="N415" i="151"/>
  <c r="N414" i="151"/>
  <c r="N413" i="151"/>
  <c r="N412" i="151"/>
  <c r="N411" i="151"/>
  <c r="N410" i="151"/>
  <c r="X409" i="151"/>
  <c r="Q409" i="151"/>
  <c r="N409" i="151"/>
  <c r="X408" i="151"/>
  <c r="N408" i="151"/>
  <c r="X407" i="151"/>
  <c r="N407" i="151"/>
  <c r="X406" i="151"/>
  <c r="N406" i="151"/>
  <c r="X405" i="151"/>
  <c r="N405" i="151"/>
  <c r="X404" i="151"/>
  <c r="N404" i="151"/>
  <c r="Q403" i="151"/>
  <c r="N403" i="151"/>
  <c r="N402" i="151"/>
  <c r="N401" i="151"/>
  <c r="N400" i="151"/>
  <c r="N399" i="151"/>
  <c r="N398" i="151"/>
  <c r="Q397" i="151"/>
  <c r="N397" i="151"/>
  <c r="N396" i="151"/>
  <c r="N395" i="151"/>
  <c r="N394" i="151"/>
  <c r="N393" i="151"/>
  <c r="N392" i="151"/>
  <c r="Q391" i="151"/>
  <c r="N391" i="151"/>
  <c r="N390" i="151"/>
  <c r="N389" i="151"/>
  <c r="N388" i="151"/>
  <c r="N387" i="151"/>
  <c r="N386" i="151"/>
  <c r="Q385" i="151"/>
  <c r="N385" i="151"/>
  <c r="N384" i="151"/>
  <c r="N383" i="151"/>
  <c r="N382" i="151"/>
  <c r="N381" i="151"/>
  <c r="N380" i="151"/>
  <c r="Q379" i="151"/>
  <c r="N379" i="151"/>
  <c r="X378" i="151"/>
  <c r="N378" i="151"/>
  <c r="X377" i="151"/>
  <c r="N377" i="151"/>
  <c r="X376" i="151"/>
  <c r="N376" i="151"/>
  <c r="X375" i="151"/>
  <c r="N375" i="151"/>
  <c r="X374" i="151"/>
  <c r="N374" i="151"/>
  <c r="Q373" i="151"/>
  <c r="N373" i="151"/>
  <c r="X372" i="151"/>
  <c r="N372" i="151"/>
  <c r="X371" i="151"/>
  <c r="N371" i="151"/>
  <c r="X370" i="151"/>
  <c r="N370" i="151"/>
  <c r="X369" i="151"/>
  <c r="N369" i="151"/>
  <c r="X368" i="151"/>
  <c r="N368" i="151"/>
  <c r="X367" i="151"/>
  <c r="Q367" i="151"/>
  <c r="N367" i="151"/>
  <c r="X366" i="151"/>
  <c r="N366" i="151"/>
  <c r="X365" i="151"/>
  <c r="N365" i="151"/>
  <c r="X364" i="151"/>
  <c r="N364" i="151"/>
  <c r="X363" i="151"/>
  <c r="N363" i="151"/>
  <c r="X362" i="151"/>
  <c r="N362" i="151"/>
  <c r="Q361" i="151"/>
  <c r="N361" i="151"/>
  <c r="X360" i="151"/>
  <c r="N360" i="151"/>
  <c r="X359" i="151"/>
  <c r="N359" i="151"/>
  <c r="X358" i="151"/>
  <c r="N358" i="151"/>
  <c r="X357" i="151"/>
  <c r="N357" i="151"/>
  <c r="X356" i="151"/>
  <c r="N356" i="151"/>
  <c r="X355" i="151"/>
  <c r="Q355" i="151"/>
  <c r="N355" i="151"/>
  <c r="X354" i="151"/>
  <c r="N354" i="151"/>
  <c r="X353" i="151"/>
  <c r="N353" i="151"/>
  <c r="X352" i="151"/>
  <c r="N352" i="151"/>
  <c r="X351" i="151"/>
  <c r="N351" i="151"/>
  <c r="X350" i="151"/>
  <c r="N350" i="151"/>
  <c r="Y349" i="151"/>
  <c r="X349" i="151"/>
  <c r="Q349" i="151"/>
  <c r="N349" i="151"/>
  <c r="X348" i="151"/>
  <c r="N348" i="151"/>
  <c r="X347" i="151"/>
  <c r="N347" i="151"/>
  <c r="X346" i="151"/>
  <c r="N346" i="151"/>
  <c r="X345" i="151"/>
  <c r="N345" i="151"/>
  <c r="X344" i="151"/>
  <c r="N344" i="151"/>
  <c r="Y343" i="151"/>
  <c r="X343" i="151"/>
  <c r="Q343" i="151"/>
  <c r="N343" i="151"/>
  <c r="X342" i="151"/>
  <c r="N342" i="151"/>
  <c r="X341" i="151"/>
  <c r="N341" i="151"/>
  <c r="X340" i="151"/>
  <c r="N340" i="151"/>
  <c r="X339" i="151"/>
  <c r="N339" i="151"/>
  <c r="X338" i="151"/>
  <c r="N338" i="151"/>
  <c r="Y337" i="151"/>
  <c r="X337" i="151"/>
  <c r="Q337" i="151"/>
  <c r="N337" i="151"/>
  <c r="X336" i="151"/>
  <c r="N336" i="151"/>
  <c r="X335" i="151"/>
  <c r="N335" i="151"/>
  <c r="X334" i="151"/>
  <c r="N334" i="151"/>
  <c r="X333" i="151"/>
  <c r="N333" i="151"/>
  <c r="X332" i="151"/>
  <c r="N332" i="151"/>
  <c r="Y331" i="151"/>
  <c r="X331" i="151"/>
  <c r="Q331" i="151"/>
  <c r="N331" i="151"/>
  <c r="X330" i="151"/>
  <c r="N330" i="151"/>
  <c r="X329" i="151"/>
  <c r="N329" i="151"/>
  <c r="X328" i="151"/>
  <c r="N328" i="151"/>
  <c r="X327" i="151"/>
  <c r="N327" i="151"/>
  <c r="X326" i="151"/>
  <c r="N326" i="151"/>
  <c r="Y325" i="151"/>
  <c r="X325" i="151"/>
  <c r="Q325" i="151"/>
  <c r="N325" i="151"/>
  <c r="X324" i="151"/>
  <c r="N324" i="151"/>
  <c r="X323" i="151"/>
  <c r="N323" i="151"/>
  <c r="X322" i="151"/>
  <c r="N322" i="151"/>
  <c r="X321" i="151"/>
  <c r="N321" i="151"/>
  <c r="X320" i="151"/>
  <c r="N320" i="151"/>
  <c r="Y319" i="151"/>
  <c r="X319" i="151"/>
  <c r="Q319" i="151"/>
  <c r="N319" i="151"/>
  <c r="X318" i="151"/>
  <c r="N318" i="151"/>
  <c r="X317" i="151"/>
  <c r="N317" i="151"/>
  <c r="X316" i="151"/>
  <c r="N316" i="151"/>
  <c r="X315" i="151"/>
  <c r="N315" i="151"/>
  <c r="X314" i="151"/>
  <c r="N314" i="151"/>
  <c r="Y313" i="151"/>
  <c r="X313" i="151"/>
  <c r="Q313" i="151"/>
  <c r="N313" i="151"/>
  <c r="X312" i="151"/>
  <c r="N312" i="151"/>
  <c r="X311" i="151"/>
  <c r="N311" i="151"/>
  <c r="X310" i="151"/>
  <c r="N310" i="151"/>
  <c r="X309" i="151"/>
  <c r="N309" i="151"/>
  <c r="X308" i="151"/>
  <c r="N308" i="151"/>
  <c r="Y307" i="151"/>
  <c r="X307" i="151"/>
  <c r="Q307" i="151"/>
  <c r="N307" i="151"/>
  <c r="X306" i="151"/>
  <c r="N306" i="151"/>
  <c r="X305" i="151"/>
  <c r="N305" i="151"/>
  <c r="X304" i="151"/>
  <c r="N304" i="151"/>
  <c r="X303" i="151"/>
  <c r="N303" i="151"/>
  <c r="X302" i="151"/>
  <c r="N302" i="151"/>
  <c r="Y301" i="151"/>
  <c r="X301" i="151"/>
  <c r="Q301" i="151"/>
  <c r="N301" i="151"/>
  <c r="X300" i="151"/>
  <c r="N300" i="151"/>
  <c r="X299" i="151"/>
  <c r="N299" i="151"/>
  <c r="X298" i="151"/>
  <c r="N298" i="151"/>
  <c r="X297" i="151"/>
  <c r="N297" i="151"/>
  <c r="X296" i="151"/>
  <c r="N296" i="151"/>
  <c r="Y295" i="151"/>
  <c r="X295" i="151"/>
  <c r="Q295" i="151"/>
  <c r="N295" i="151"/>
  <c r="X294" i="151"/>
  <c r="N294" i="151"/>
  <c r="X293" i="151"/>
  <c r="N293" i="151"/>
  <c r="X292" i="151"/>
  <c r="N292" i="151"/>
  <c r="X291" i="151"/>
  <c r="N291" i="151"/>
  <c r="X290" i="151"/>
  <c r="N290" i="151"/>
  <c r="Y289" i="151"/>
  <c r="X289" i="151"/>
  <c r="Q289" i="151"/>
  <c r="N289" i="151"/>
  <c r="X288" i="151"/>
  <c r="N288" i="151"/>
  <c r="X287" i="151"/>
  <c r="N287" i="151"/>
  <c r="X286" i="151"/>
  <c r="N286" i="151"/>
  <c r="X285" i="151"/>
  <c r="N285" i="151"/>
  <c r="X284" i="151"/>
  <c r="N284" i="151"/>
  <c r="Y283" i="151"/>
  <c r="X283" i="151"/>
  <c r="N283" i="151"/>
  <c r="X282" i="151"/>
  <c r="N282" i="151"/>
  <c r="X281" i="151"/>
  <c r="N281" i="151"/>
  <c r="X280" i="151"/>
  <c r="N280" i="151"/>
  <c r="X279" i="151"/>
  <c r="N279" i="151"/>
  <c r="X278" i="151"/>
  <c r="N278" i="151"/>
  <c r="Y277" i="151"/>
  <c r="X277" i="151"/>
  <c r="Q277" i="151"/>
  <c r="N277" i="151"/>
  <c r="X276" i="151"/>
  <c r="N276" i="151"/>
  <c r="X275" i="151"/>
  <c r="N275" i="151"/>
  <c r="X274" i="151"/>
  <c r="N274" i="151"/>
  <c r="X273" i="151"/>
  <c r="N273" i="151"/>
  <c r="X272" i="151"/>
  <c r="N272" i="151"/>
  <c r="Y271" i="151"/>
  <c r="X271" i="151"/>
  <c r="Q271" i="151"/>
  <c r="O271" i="151"/>
  <c r="N271" i="151"/>
  <c r="X270" i="151"/>
  <c r="N270" i="151"/>
  <c r="X269" i="151"/>
  <c r="N269" i="151"/>
  <c r="X268" i="151"/>
  <c r="N268" i="151"/>
  <c r="X267" i="151"/>
  <c r="N267" i="151"/>
  <c r="X266" i="151"/>
  <c r="N266" i="151"/>
  <c r="Y265" i="151"/>
  <c r="X265" i="151"/>
  <c r="N265" i="151"/>
  <c r="X264" i="151"/>
  <c r="N264" i="151"/>
  <c r="X263" i="151"/>
  <c r="N263" i="151"/>
  <c r="X262" i="151"/>
  <c r="N262" i="151"/>
  <c r="X261" i="151"/>
  <c r="N261" i="151"/>
  <c r="X260" i="151"/>
  <c r="N260" i="151"/>
  <c r="Y259" i="151"/>
  <c r="X259" i="151"/>
  <c r="Q259" i="151"/>
  <c r="N259" i="151"/>
  <c r="L259" i="151"/>
  <c r="X258" i="151"/>
  <c r="N258" i="151"/>
  <c r="L258" i="151"/>
  <c r="X257" i="151"/>
  <c r="N257" i="151"/>
  <c r="L257" i="151"/>
  <c r="X256" i="151"/>
  <c r="N256" i="151"/>
  <c r="L256" i="151"/>
  <c r="X255" i="151"/>
  <c r="N255" i="151"/>
  <c r="L255" i="151"/>
  <c r="X254" i="151"/>
  <c r="N254" i="151"/>
  <c r="L254" i="151"/>
  <c r="Y253" i="151"/>
  <c r="X253" i="151"/>
  <c r="Q253" i="151"/>
  <c r="N253" i="151"/>
  <c r="L253" i="151"/>
  <c r="X252" i="151"/>
  <c r="N252" i="151"/>
  <c r="L252" i="151"/>
  <c r="X251" i="151"/>
  <c r="N251" i="151"/>
  <c r="L251" i="151"/>
  <c r="X250" i="151"/>
  <c r="N250" i="151"/>
  <c r="L250" i="151"/>
  <c r="X249" i="151"/>
  <c r="N249" i="151"/>
  <c r="L249" i="151"/>
  <c r="X248" i="151"/>
  <c r="N248" i="151"/>
  <c r="L248" i="151"/>
  <c r="Y247" i="151"/>
  <c r="X247" i="151"/>
  <c r="Q247" i="151"/>
  <c r="N247" i="151"/>
  <c r="X246" i="151"/>
  <c r="N246" i="151"/>
  <c r="X245" i="151"/>
  <c r="N245" i="151"/>
  <c r="X244" i="151"/>
  <c r="N244" i="151"/>
  <c r="X243" i="151"/>
  <c r="N243" i="151"/>
  <c r="X242" i="151"/>
  <c r="N242" i="151"/>
  <c r="Y241" i="151"/>
  <c r="X241" i="151"/>
  <c r="Q241" i="151"/>
  <c r="N241" i="151"/>
  <c r="X240" i="151"/>
  <c r="N240" i="151"/>
  <c r="X239" i="151"/>
  <c r="N239" i="151"/>
  <c r="X238" i="151"/>
  <c r="N238" i="151"/>
  <c r="X237" i="151"/>
  <c r="N237" i="151"/>
  <c r="X236" i="151"/>
  <c r="N236" i="151"/>
  <c r="Y235" i="151"/>
  <c r="X235" i="151"/>
  <c r="Q235" i="151"/>
  <c r="N235" i="151"/>
  <c r="X234" i="151"/>
  <c r="N234" i="151"/>
  <c r="X233" i="151"/>
  <c r="N233" i="151"/>
  <c r="X232" i="151"/>
  <c r="N232" i="151"/>
  <c r="X231" i="151"/>
  <c r="N231" i="151"/>
  <c r="X230" i="151"/>
  <c r="N230" i="151"/>
  <c r="Y229" i="151"/>
  <c r="X229" i="151"/>
  <c r="Q229" i="151"/>
  <c r="N229" i="151"/>
  <c r="X228" i="151"/>
  <c r="N228" i="151"/>
  <c r="X227" i="151"/>
  <c r="N227" i="151"/>
  <c r="X226" i="151"/>
  <c r="N226" i="151"/>
  <c r="X225" i="151"/>
  <c r="N225" i="151"/>
  <c r="X224" i="151"/>
  <c r="N224" i="151"/>
  <c r="Y223" i="151"/>
  <c r="X223" i="151"/>
  <c r="N223" i="151"/>
  <c r="X222" i="151"/>
  <c r="N222" i="151"/>
  <c r="X221" i="151"/>
  <c r="N221" i="151"/>
  <c r="X220" i="151"/>
  <c r="N220" i="151"/>
  <c r="X219" i="151"/>
  <c r="N219" i="151"/>
  <c r="X218" i="151"/>
  <c r="N218" i="151"/>
  <c r="M218" i="151"/>
  <c r="X217" i="151"/>
  <c r="Q217" i="151"/>
  <c r="N217" i="151"/>
  <c r="K217" i="151"/>
  <c r="J217" i="151"/>
  <c r="X216" i="151"/>
  <c r="N216" i="151"/>
  <c r="X215" i="151"/>
  <c r="N215" i="151"/>
  <c r="X214" i="151"/>
  <c r="N214" i="151"/>
  <c r="K214" i="151"/>
  <c r="J214" i="151"/>
  <c r="X213" i="151"/>
  <c r="N213" i="151"/>
  <c r="X212" i="151"/>
  <c r="N212" i="151"/>
  <c r="X211" i="151"/>
  <c r="Q211" i="151"/>
  <c r="N211" i="151"/>
  <c r="K211" i="151"/>
  <c r="J211" i="151"/>
  <c r="X210" i="151"/>
  <c r="N210" i="151"/>
  <c r="X209" i="151"/>
  <c r="N209" i="151"/>
  <c r="X208" i="151"/>
  <c r="N208" i="151"/>
  <c r="K208" i="151"/>
  <c r="J208" i="151"/>
  <c r="X207" i="151"/>
  <c r="N207" i="151"/>
  <c r="X206" i="151"/>
  <c r="N206" i="151"/>
  <c r="X205" i="151"/>
  <c r="Q205" i="151"/>
  <c r="N205" i="151"/>
  <c r="K205" i="151"/>
  <c r="J205" i="151"/>
  <c r="X204" i="151"/>
  <c r="N204" i="151"/>
  <c r="X203" i="151"/>
  <c r="N203" i="151"/>
  <c r="X202" i="151"/>
  <c r="N202" i="151"/>
  <c r="K202" i="151"/>
  <c r="J202" i="151"/>
  <c r="X201" i="151"/>
  <c r="N201" i="151"/>
  <c r="X200" i="151"/>
  <c r="N200" i="151"/>
  <c r="X199" i="151"/>
  <c r="Q199" i="151"/>
  <c r="N199" i="151"/>
  <c r="K199" i="151"/>
  <c r="J199" i="151"/>
  <c r="X198" i="151"/>
  <c r="N198" i="151"/>
  <c r="X197" i="151"/>
  <c r="N197" i="151"/>
  <c r="X196" i="151"/>
  <c r="N196" i="151"/>
  <c r="K196" i="151"/>
  <c r="J196" i="151"/>
  <c r="X195" i="151"/>
  <c r="N195" i="151"/>
  <c r="X194" i="151"/>
  <c r="N194" i="151"/>
  <c r="Y193" i="151"/>
  <c r="X193" i="151"/>
  <c r="Q193" i="151"/>
  <c r="N193" i="151"/>
  <c r="X192" i="151"/>
  <c r="N192" i="151"/>
  <c r="X191" i="151"/>
  <c r="N191" i="151"/>
  <c r="X190" i="151"/>
  <c r="N190" i="151"/>
  <c r="X189" i="151"/>
  <c r="N189" i="151"/>
  <c r="X188" i="151"/>
  <c r="N188" i="151"/>
  <c r="Y187" i="151"/>
  <c r="X187" i="151"/>
  <c r="Q187" i="151"/>
  <c r="N187" i="151"/>
  <c r="X186" i="151"/>
  <c r="N186" i="151"/>
  <c r="X185" i="151"/>
  <c r="N185" i="151"/>
  <c r="X184" i="151"/>
  <c r="N184" i="151"/>
  <c r="X183" i="151"/>
  <c r="N183" i="151"/>
  <c r="X182" i="151"/>
  <c r="N182" i="151"/>
  <c r="Y181" i="151"/>
  <c r="X181" i="151"/>
  <c r="N181" i="151"/>
  <c r="X180" i="151"/>
  <c r="N180" i="151"/>
  <c r="X179" i="151"/>
  <c r="N179" i="151"/>
  <c r="X178" i="151"/>
  <c r="N178" i="151"/>
  <c r="X177" i="151"/>
  <c r="N177" i="151"/>
  <c r="X176" i="151"/>
  <c r="N176" i="151"/>
  <c r="Y175" i="151"/>
  <c r="X175" i="151"/>
  <c r="Q175" i="151"/>
  <c r="O175" i="151"/>
  <c r="N175" i="151"/>
  <c r="X174" i="151"/>
  <c r="N174" i="151"/>
  <c r="X173" i="151"/>
  <c r="N173" i="151"/>
  <c r="X172" i="151"/>
  <c r="N172" i="151"/>
  <c r="X171" i="151"/>
  <c r="N171" i="151"/>
  <c r="X170" i="151"/>
  <c r="N170" i="151"/>
  <c r="Y169" i="151"/>
  <c r="X169" i="151"/>
  <c r="Q169" i="151"/>
  <c r="N169" i="151"/>
  <c r="X168" i="151"/>
  <c r="N168" i="151"/>
  <c r="X167" i="151"/>
  <c r="N167" i="151"/>
  <c r="X166" i="151"/>
  <c r="N166" i="151"/>
  <c r="X165" i="151"/>
  <c r="N165" i="151"/>
  <c r="X164" i="151"/>
  <c r="N164" i="151"/>
  <c r="Y163" i="151"/>
  <c r="X163" i="151"/>
  <c r="Q163" i="151"/>
  <c r="N163" i="151"/>
  <c r="X162" i="151"/>
  <c r="N162" i="151"/>
  <c r="X161" i="151"/>
  <c r="N161" i="151"/>
  <c r="X160" i="151"/>
  <c r="N160" i="151"/>
  <c r="X159" i="151"/>
  <c r="N159" i="151"/>
  <c r="X158" i="151"/>
  <c r="N158" i="151"/>
  <c r="X157" i="151"/>
  <c r="N157" i="151"/>
  <c r="K157" i="151"/>
  <c r="J157" i="151"/>
  <c r="X156" i="151"/>
  <c r="N156" i="151"/>
  <c r="Y155" i="151"/>
  <c r="X155" i="151"/>
  <c r="N155" i="151"/>
  <c r="AB154" i="151"/>
  <c r="AA154" i="151"/>
  <c r="Z154" i="151"/>
  <c r="X154" i="151"/>
  <c r="W154" i="151"/>
  <c r="V154" i="151"/>
  <c r="N154" i="151"/>
  <c r="K154" i="151"/>
  <c r="J154" i="151"/>
  <c r="AB153" i="151"/>
  <c r="X153" i="151"/>
  <c r="N153" i="151"/>
  <c r="AB152" i="151"/>
  <c r="X152" i="151"/>
  <c r="N152" i="151"/>
  <c r="AB151" i="151"/>
  <c r="AA151" i="151"/>
  <c r="Z151" i="151"/>
  <c r="X151" i="151"/>
  <c r="W151" i="151"/>
  <c r="V151" i="151"/>
  <c r="U151" i="151"/>
  <c r="N151" i="151"/>
  <c r="K151" i="151"/>
  <c r="J151" i="151"/>
  <c r="AB150" i="151"/>
  <c r="X150" i="151"/>
  <c r="N150" i="151"/>
  <c r="AB149" i="151"/>
  <c r="AA149" i="151"/>
  <c r="Z149" i="151"/>
  <c r="X149" i="151"/>
  <c r="W149" i="151"/>
  <c r="V149" i="151"/>
  <c r="U149" i="151"/>
  <c r="N149" i="151"/>
  <c r="AB148" i="151"/>
  <c r="AA148" i="151"/>
  <c r="Z148" i="151"/>
  <c r="X148" i="151"/>
  <c r="W148" i="151"/>
  <c r="V148" i="151"/>
  <c r="U148" i="151"/>
  <c r="N148" i="151"/>
  <c r="K148" i="151"/>
  <c r="J148" i="151"/>
  <c r="AB147" i="151"/>
  <c r="X147" i="151"/>
  <c r="N147" i="151"/>
  <c r="AB146" i="151"/>
  <c r="AA146" i="151"/>
  <c r="Z146" i="151"/>
  <c r="X146" i="151"/>
  <c r="W146" i="151"/>
  <c r="V146" i="151"/>
  <c r="U146" i="151"/>
  <c r="N146" i="151"/>
  <c r="AB145" i="151"/>
  <c r="AA145" i="151"/>
  <c r="Z145" i="151"/>
  <c r="X145" i="151"/>
  <c r="W145" i="151"/>
  <c r="V145" i="151"/>
  <c r="U145" i="151"/>
  <c r="N145" i="151"/>
  <c r="K145" i="151"/>
  <c r="J145" i="151"/>
  <c r="X144" i="151"/>
  <c r="N144" i="151"/>
  <c r="AB143" i="151"/>
  <c r="X143" i="151"/>
  <c r="N143" i="151"/>
  <c r="X142" i="151"/>
  <c r="N142" i="151"/>
  <c r="K142" i="151"/>
  <c r="J142" i="151"/>
  <c r="X141" i="151"/>
  <c r="N141" i="151"/>
  <c r="X140" i="151"/>
  <c r="N140" i="151"/>
  <c r="X139" i="151"/>
  <c r="N139" i="151"/>
  <c r="X138" i="151"/>
  <c r="N138" i="151"/>
  <c r="X137" i="151"/>
  <c r="N137" i="151"/>
  <c r="X136" i="151"/>
  <c r="N136" i="151"/>
  <c r="X135" i="151"/>
  <c r="N135" i="151"/>
  <c r="X134" i="151"/>
  <c r="N134" i="151"/>
  <c r="Y133" i="151"/>
  <c r="X133" i="151"/>
  <c r="N133" i="151"/>
  <c r="X132" i="151"/>
  <c r="N132" i="151"/>
  <c r="X131" i="151"/>
  <c r="N131" i="151"/>
  <c r="X130" i="151"/>
  <c r="N130" i="151"/>
  <c r="X129" i="151"/>
  <c r="N129" i="151"/>
  <c r="X128" i="151"/>
  <c r="N128" i="151"/>
  <c r="Y127" i="151"/>
  <c r="X127" i="151"/>
  <c r="N127" i="151"/>
  <c r="X126" i="151"/>
  <c r="N126" i="151"/>
  <c r="X125" i="151"/>
  <c r="N125" i="151"/>
  <c r="X124" i="151"/>
  <c r="N124" i="151"/>
  <c r="X123" i="151"/>
  <c r="N123" i="151"/>
  <c r="X122" i="151"/>
  <c r="N122" i="151"/>
  <c r="Y121" i="151"/>
  <c r="X121" i="151"/>
  <c r="Q121" i="151"/>
  <c r="N121" i="151"/>
  <c r="Y120" i="151"/>
  <c r="X120" i="151"/>
  <c r="N120" i="151"/>
  <c r="X119" i="151"/>
  <c r="N119" i="151"/>
  <c r="X118" i="151"/>
  <c r="N118" i="151"/>
  <c r="X117" i="151"/>
  <c r="N117" i="151"/>
  <c r="X116" i="151"/>
  <c r="N116" i="151"/>
  <c r="N115" i="151"/>
  <c r="X114" i="151"/>
  <c r="N114" i="151"/>
  <c r="X113" i="151"/>
  <c r="N113" i="151"/>
  <c r="X112" i="151"/>
  <c r="N112" i="151"/>
  <c r="X111" i="151"/>
  <c r="N111" i="151"/>
  <c r="X110" i="151"/>
  <c r="N110" i="151"/>
  <c r="Y109" i="151"/>
  <c r="X109" i="151"/>
  <c r="Q109" i="151"/>
  <c r="N109" i="151"/>
  <c r="M109" i="151"/>
  <c r="L109" i="151"/>
  <c r="K109" i="151"/>
  <c r="J109" i="151"/>
  <c r="Y108" i="151"/>
  <c r="X108" i="151"/>
  <c r="Q108" i="151"/>
  <c r="N108" i="151"/>
  <c r="Y107" i="151"/>
  <c r="X107" i="151"/>
  <c r="Q107" i="151"/>
  <c r="N107" i="151"/>
  <c r="L107" i="151"/>
  <c r="X106" i="151"/>
  <c r="N106" i="151"/>
  <c r="M106" i="151"/>
  <c r="L106" i="151"/>
  <c r="K106" i="151"/>
  <c r="J106" i="151"/>
  <c r="X105" i="151"/>
  <c r="N105" i="151"/>
  <c r="X104" i="151"/>
  <c r="N104" i="151"/>
  <c r="L104" i="151"/>
  <c r="X103" i="151"/>
  <c r="N103" i="151"/>
  <c r="M103" i="151"/>
  <c r="L103" i="151"/>
  <c r="K103" i="151"/>
  <c r="J103" i="151"/>
  <c r="X102" i="151"/>
  <c r="N102" i="151"/>
  <c r="X101" i="151"/>
  <c r="N101" i="151"/>
  <c r="L101" i="151"/>
  <c r="X100" i="151"/>
  <c r="N100" i="151"/>
  <c r="M100" i="151"/>
  <c r="L100" i="151"/>
  <c r="K100" i="151"/>
  <c r="J100" i="151"/>
  <c r="X99" i="151"/>
  <c r="N99" i="151"/>
  <c r="X98" i="151"/>
  <c r="N98" i="151"/>
  <c r="L98" i="151"/>
  <c r="X97" i="151"/>
  <c r="N97" i="151"/>
  <c r="M97" i="151"/>
  <c r="L97" i="151"/>
  <c r="K97" i="151"/>
  <c r="J97" i="151"/>
  <c r="X96" i="151"/>
  <c r="N96" i="151"/>
  <c r="X95" i="151"/>
  <c r="N95" i="151"/>
  <c r="L95" i="151"/>
  <c r="X94" i="151"/>
  <c r="N94" i="151"/>
  <c r="M94" i="151"/>
  <c r="L94" i="151"/>
  <c r="K94" i="151"/>
  <c r="J94" i="151"/>
  <c r="X93" i="151"/>
  <c r="N93" i="151"/>
  <c r="L93" i="151"/>
  <c r="X92" i="151"/>
  <c r="N92" i="151"/>
  <c r="L92" i="151"/>
  <c r="AE91" i="151"/>
  <c r="AD91" i="151"/>
  <c r="AC91" i="151"/>
  <c r="AB91" i="151"/>
  <c r="AA91" i="151"/>
  <c r="Z91" i="151"/>
  <c r="Y91" i="151"/>
  <c r="X91" i="151"/>
  <c r="Q91" i="151"/>
  <c r="N91" i="151"/>
  <c r="M91" i="151"/>
  <c r="L91" i="151"/>
  <c r="K91" i="151"/>
  <c r="J91" i="151"/>
  <c r="AE90" i="151"/>
  <c r="AD90" i="151"/>
  <c r="AC90" i="151"/>
  <c r="AB90" i="151"/>
  <c r="AA90" i="151"/>
  <c r="Z90" i="151"/>
  <c r="Y90" i="151"/>
  <c r="X90" i="151"/>
  <c r="Q90" i="151"/>
  <c r="N90" i="151"/>
  <c r="AE89" i="151"/>
  <c r="AD89" i="151"/>
  <c r="AC89" i="151"/>
  <c r="AB89" i="151"/>
  <c r="AA89" i="151"/>
  <c r="Z89" i="151"/>
  <c r="Y89" i="151"/>
  <c r="X89" i="151"/>
  <c r="Q89" i="151"/>
  <c r="N89" i="151"/>
  <c r="X88" i="151"/>
  <c r="N88" i="151"/>
  <c r="M88" i="151"/>
  <c r="L88" i="151"/>
  <c r="K88" i="151"/>
  <c r="J88" i="151"/>
  <c r="AD87" i="151"/>
  <c r="X87" i="151"/>
  <c r="N87" i="151"/>
  <c r="AD86" i="151"/>
  <c r="X86" i="151"/>
  <c r="N86" i="151"/>
  <c r="AD85" i="151"/>
  <c r="X85" i="151"/>
  <c r="N85" i="151"/>
  <c r="M85" i="151"/>
  <c r="L85" i="151"/>
  <c r="K85" i="151"/>
  <c r="J85" i="151"/>
  <c r="X84" i="151"/>
  <c r="N84" i="151"/>
  <c r="X83" i="151"/>
  <c r="N83" i="151"/>
  <c r="Y82" i="151"/>
  <c r="X82" i="151"/>
  <c r="N82" i="151"/>
  <c r="M82" i="151"/>
  <c r="L82" i="151"/>
  <c r="K82" i="151"/>
  <c r="J82" i="151"/>
  <c r="X81" i="151"/>
  <c r="N81" i="151"/>
  <c r="X80" i="151"/>
  <c r="N80" i="151"/>
  <c r="X79" i="151"/>
  <c r="N79" i="151"/>
  <c r="M79" i="151"/>
  <c r="L79" i="151"/>
  <c r="K79" i="151"/>
  <c r="J79" i="151"/>
  <c r="X78" i="151"/>
  <c r="N78" i="151"/>
  <c r="Z77" i="151"/>
  <c r="X77" i="151"/>
  <c r="N77" i="151"/>
  <c r="X76" i="151"/>
  <c r="N76" i="151"/>
  <c r="M76" i="151"/>
  <c r="L76" i="151"/>
  <c r="K76" i="151"/>
  <c r="J76" i="151"/>
  <c r="X75" i="151"/>
  <c r="N75" i="151"/>
  <c r="X74" i="151"/>
  <c r="N74" i="151"/>
  <c r="Q73" i="151"/>
  <c r="N73" i="151"/>
  <c r="X72" i="151"/>
  <c r="N72" i="151"/>
  <c r="X71" i="151"/>
  <c r="N71" i="151"/>
  <c r="X70" i="151"/>
  <c r="N70" i="151"/>
  <c r="X69" i="151"/>
  <c r="N69" i="151"/>
  <c r="X68" i="151"/>
  <c r="N68" i="151"/>
  <c r="Y67" i="151"/>
  <c r="X67" i="151"/>
  <c r="Q67" i="151"/>
  <c r="N67" i="151"/>
  <c r="M67" i="151"/>
  <c r="L67" i="151"/>
  <c r="K67" i="151"/>
  <c r="J67" i="151"/>
  <c r="Y66" i="151"/>
  <c r="X66" i="151"/>
  <c r="Q66" i="151"/>
  <c r="N66" i="151"/>
  <c r="Y65" i="151"/>
  <c r="X65" i="151"/>
  <c r="Q65" i="151"/>
  <c r="N65" i="151"/>
  <c r="X64" i="151"/>
  <c r="N64" i="151"/>
  <c r="M64" i="151"/>
  <c r="L64" i="151"/>
  <c r="K64" i="151"/>
  <c r="J64" i="151"/>
  <c r="X63" i="151"/>
  <c r="N63" i="151"/>
  <c r="X62" i="151"/>
  <c r="N62" i="151"/>
  <c r="X61" i="151"/>
  <c r="N61" i="151"/>
  <c r="M61" i="151"/>
  <c r="L61" i="151"/>
  <c r="K61" i="151"/>
  <c r="J61" i="151"/>
  <c r="X60" i="151"/>
  <c r="N60" i="151"/>
  <c r="X59" i="151"/>
  <c r="N59" i="151"/>
  <c r="X58" i="151"/>
  <c r="N58" i="151"/>
  <c r="M58" i="151"/>
  <c r="L58" i="151"/>
  <c r="K58" i="151"/>
  <c r="J58" i="151"/>
  <c r="X57" i="151"/>
  <c r="N57" i="151"/>
  <c r="X56" i="151"/>
  <c r="N56" i="151"/>
  <c r="X55" i="151"/>
  <c r="N55" i="151"/>
  <c r="M55" i="151"/>
  <c r="L55" i="151"/>
  <c r="K55" i="151"/>
  <c r="J55" i="151"/>
  <c r="X54" i="151"/>
  <c r="N54" i="151"/>
  <c r="X53" i="151"/>
  <c r="N53" i="151"/>
  <c r="X52" i="151"/>
  <c r="N52" i="151"/>
  <c r="M52" i="151"/>
  <c r="L52" i="151"/>
  <c r="K52" i="151"/>
  <c r="J52" i="151"/>
  <c r="X51" i="151"/>
  <c r="N51" i="151"/>
  <c r="X50" i="151"/>
  <c r="N50" i="151"/>
  <c r="Y49" i="151"/>
  <c r="X49" i="151"/>
  <c r="Q49" i="151"/>
  <c r="N49" i="151"/>
  <c r="X48" i="151"/>
  <c r="N48" i="151"/>
  <c r="Z47" i="151"/>
  <c r="Y47" i="151"/>
  <c r="X47" i="151"/>
  <c r="N47" i="151"/>
  <c r="X46" i="151"/>
  <c r="N46" i="151"/>
  <c r="X45" i="151"/>
  <c r="N45" i="151"/>
  <c r="X44" i="151"/>
  <c r="N44" i="151"/>
  <c r="Q43" i="151"/>
  <c r="N43" i="151"/>
  <c r="X42" i="151"/>
  <c r="Q42" i="151"/>
  <c r="N42" i="151"/>
  <c r="L42" i="151"/>
  <c r="K42" i="151"/>
  <c r="X41" i="151"/>
  <c r="N41" i="151"/>
  <c r="L41" i="151"/>
  <c r="X40" i="151"/>
  <c r="N40" i="151"/>
  <c r="L40" i="151"/>
  <c r="X39" i="151"/>
  <c r="N39" i="151"/>
  <c r="L39" i="151"/>
  <c r="X38" i="151"/>
  <c r="N38" i="151"/>
  <c r="L38" i="151"/>
  <c r="X37" i="151"/>
  <c r="Q37" i="151"/>
  <c r="P37" i="151"/>
  <c r="O37" i="151"/>
  <c r="N37" i="151"/>
  <c r="M37" i="151"/>
  <c r="L37" i="151"/>
  <c r="K37" i="151"/>
  <c r="J37" i="151"/>
  <c r="X36" i="151"/>
  <c r="Q36" i="151"/>
  <c r="N36" i="151"/>
  <c r="X35" i="151"/>
  <c r="Q35" i="151"/>
  <c r="N35" i="151"/>
  <c r="X34" i="151"/>
  <c r="N34" i="151"/>
  <c r="M34" i="151"/>
  <c r="L34" i="151"/>
  <c r="K34" i="151"/>
  <c r="J34" i="151"/>
  <c r="X33" i="151"/>
  <c r="N33" i="151"/>
  <c r="X32" i="151"/>
  <c r="N32" i="151"/>
  <c r="X31" i="151"/>
  <c r="N31" i="151"/>
  <c r="M31" i="151"/>
  <c r="L31" i="151"/>
  <c r="K31" i="151"/>
  <c r="J31" i="151"/>
  <c r="X30" i="151"/>
  <c r="N30" i="151"/>
  <c r="X29" i="151"/>
  <c r="N29" i="151"/>
  <c r="X28" i="151"/>
  <c r="N28" i="151"/>
  <c r="M28" i="151"/>
  <c r="L28" i="151"/>
  <c r="K28" i="151"/>
  <c r="J28" i="151"/>
  <c r="X27" i="151"/>
  <c r="N27" i="151"/>
  <c r="X26" i="151"/>
  <c r="N26" i="151"/>
  <c r="X25" i="151"/>
  <c r="N25" i="151"/>
  <c r="M25" i="151"/>
  <c r="L25" i="151"/>
  <c r="K25" i="151"/>
  <c r="J25" i="151"/>
  <c r="X24" i="151"/>
  <c r="N24" i="151"/>
  <c r="Y23" i="151"/>
  <c r="X23" i="151"/>
  <c r="N23" i="151"/>
  <c r="Y22" i="151"/>
  <c r="X22" i="151"/>
  <c r="N22" i="151"/>
  <c r="M22" i="151"/>
  <c r="L22" i="151"/>
  <c r="K22" i="151"/>
  <c r="J22" i="151"/>
  <c r="Y21" i="151"/>
  <c r="X21" i="151"/>
  <c r="N21" i="151"/>
  <c r="Y20" i="151"/>
  <c r="X20" i="151"/>
  <c r="N20" i="151"/>
  <c r="Y19" i="151"/>
  <c r="X19" i="151"/>
  <c r="R19" i="151"/>
  <c r="Q19" i="151"/>
  <c r="O19" i="151"/>
  <c r="N19" i="151"/>
  <c r="M19" i="151"/>
  <c r="L19" i="151"/>
  <c r="K19" i="151"/>
  <c r="J19" i="151"/>
  <c r="Y18" i="151"/>
  <c r="X18" i="151"/>
  <c r="R18" i="151"/>
  <c r="Q18" i="151"/>
  <c r="N18" i="151"/>
  <c r="Y17" i="151"/>
  <c r="X17" i="151"/>
  <c r="R17" i="151"/>
  <c r="Q17" i="151"/>
  <c r="N17" i="151"/>
  <c r="X16" i="151"/>
  <c r="N16" i="151"/>
  <c r="M16" i="151"/>
  <c r="L16" i="151"/>
  <c r="K16" i="151"/>
  <c r="J16" i="151"/>
  <c r="X15" i="151"/>
  <c r="N15" i="151"/>
  <c r="X14" i="151"/>
  <c r="N14" i="151"/>
  <c r="X13" i="151"/>
  <c r="N13" i="151"/>
  <c r="M13" i="151"/>
  <c r="L13" i="151"/>
  <c r="K13" i="151"/>
  <c r="J13" i="151"/>
  <c r="X12" i="151"/>
  <c r="N12" i="151"/>
  <c r="X11" i="151"/>
  <c r="N11" i="151"/>
  <c r="X10" i="151"/>
  <c r="N10" i="151"/>
  <c r="M10" i="151"/>
  <c r="L10" i="151"/>
  <c r="K10" i="151"/>
  <c r="J10" i="151"/>
  <c r="X9" i="151"/>
  <c r="N9" i="151"/>
  <c r="X8" i="151"/>
  <c r="N8" i="151"/>
  <c r="X7" i="151"/>
  <c r="N7" i="151"/>
  <c r="M7" i="151"/>
  <c r="L7" i="151"/>
  <c r="K7" i="151"/>
  <c r="J7" i="151"/>
  <c r="X6" i="151"/>
  <c r="N6" i="151"/>
  <c r="X5" i="151"/>
  <c r="N5" i="151"/>
  <c r="X4" i="151"/>
  <c r="N4" i="151"/>
  <c r="M4" i="151"/>
  <c r="L4" i="151"/>
  <c r="K4" i="151"/>
  <c r="J4" i="151"/>
  <c r="X3" i="151"/>
  <c r="N3" i="151"/>
  <c r="X2" i="151"/>
  <c r="N2" i="151"/>
  <c r="H194" i="159" l="1"/>
  <c r="E195" i="159"/>
  <c r="P194" i="159"/>
  <c r="O194" i="159"/>
  <c r="L194" i="159"/>
  <c r="N194" i="159"/>
  <c r="M194" i="159"/>
  <c r="K194" i="159"/>
  <c r="I194" i="159"/>
  <c r="G194" i="159"/>
  <c r="F194" i="159"/>
  <c r="J194" i="159"/>
  <c r="T102" i="159"/>
  <c r="O103" i="159"/>
  <c r="L103" i="159"/>
  <c r="P103" i="159"/>
  <c r="N103" i="159"/>
  <c r="M103" i="159"/>
  <c r="K103" i="159"/>
  <c r="I103" i="159"/>
  <c r="G103" i="159"/>
  <c r="H103" i="159"/>
  <c r="J103" i="159"/>
  <c r="F103" i="159"/>
  <c r="E104" i="159"/>
  <c r="G112" i="11"/>
  <c r="H112" i="11"/>
  <c r="I112" i="11"/>
  <c r="J112" i="11"/>
  <c r="L112" i="11"/>
  <c r="F112" i="11"/>
  <c r="N112" i="11"/>
  <c r="K112" i="11"/>
  <c r="M112" i="11"/>
  <c r="K181" i="11"/>
  <c r="L181" i="11"/>
  <c r="M181" i="11"/>
  <c r="I181" i="11"/>
  <c r="H181" i="11"/>
  <c r="F181" i="11"/>
  <c r="J181" i="11"/>
  <c r="O24" i="11"/>
  <c r="N89" i="11"/>
  <c r="N181" i="11"/>
  <c r="O73" i="11"/>
  <c r="N245" i="11"/>
  <c r="O17" i="11"/>
  <c r="N180" i="11"/>
  <c r="Q180" i="11" s="1"/>
  <c r="O74" i="11"/>
  <c r="N263" i="11"/>
  <c r="N265" i="11" s="1"/>
  <c r="O18" i="11"/>
  <c r="N266" i="11"/>
  <c r="N268" i="11" s="1"/>
  <c r="O9" i="11"/>
  <c r="N243" i="11"/>
  <c r="N244" i="11" s="1"/>
  <c r="O21" i="11"/>
  <c r="H268" i="11"/>
  <c r="N87" i="11"/>
  <c r="N258" i="11"/>
  <c r="N259" i="11" s="1"/>
  <c r="J265" i="11"/>
  <c r="M268" i="11"/>
  <c r="H95" i="11"/>
  <c r="I95" i="11"/>
  <c r="J95" i="11"/>
  <c r="L95" i="11"/>
  <c r="M95" i="11"/>
  <c r="E96" i="11"/>
  <c r="G95" i="11"/>
  <c r="K256" i="11"/>
  <c r="F95" i="11"/>
  <c r="E182" i="11"/>
  <c r="L268" i="11"/>
  <c r="J262" i="11"/>
  <c r="N95" i="11"/>
  <c r="L262" i="11"/>
  <c r="N182" i="11"/>
  <c r="M259" i="11"/>
  <c r="I259" i="11"/>
  <c r="M253" i="11"/>
  <c r="H256" i="11"/>
  <c r="J259" i="11"/>
  <c r="F265" i="11"/>
  <c r="G265" i="11"/>
  <c r="G247" i="11"/>
  <c r="K250" i="11"/>
  <c r="G253" i="11"/>
  <c r="K268" i="11"/>
  <c r="F262" i="11"/>
  <c r="N236" i="11"/>
  <c r="J253" i="11"/>
  <c r="K253" i="11"/>
  <c r="L247" i="11"/>
  <c r="I262" i="11"/>
  <c r="J244" i="11"/>
  <c r="M247" i="11"/>
  <c r="G241" i="11"/>
  <c r="K244" i="11"/>
  <c r="H241" i="11"/>
  <c r="F268" i="11"/>
  <c r="J250" i="11"/>
  <c r="L244" i="11"/>
  <c r="J241" i="11"/>
  <c r="K265" i="11"/>
  <c r="L253" i="11"/>
  <c r="G238" i="11"/>
  <c r="I238" i="11"/>
  <c r="M241" i="11"/>
  <c r="F241" i="11"/>
  <c r="I244" i="11"/>
  <c r="I268" i="11"/>
  <c r="K241" i="11"/>
  <c r="L241" i="11"/>
  <c r="G262" i="11"/>
  <c r="L269" i="11"/>
  <c r="J256" i="11"/>
  <c r="H250" i="11"/>
  <c r="K259" i="11"/>
  <c r="K262" i="11"/>
  <c r="I250" i="11"/>
  <c r="L256" i="11"/>
  <c r="J238" i="11"/>
  <c r="L270" i="11"/>
  <c r="I247" i="11"/>
  <c r="M250" i="11"/>
  <c r="H244" i="11"/>
  <c r="H253" i="11"/>
  <c r="K247" i="11"/>
  <c r="F269" i="11"/>
  <c r="H238" i="11"/>
  <c r="I241" i="11"/>
  <c r="H247" i="11"/>
  <c r="L259" i="11"/>
  <c r="L265" i="11"/>
  <c r="M256" i="11"/>
  <c r="M262" i="11"/>
  <c r="M265" i="11"/>
  <c r="N261" i="11"/>
  <c r="J269" i="11"/>
  <c r="J247" i="11"/>
  <c r="L250" i="11"/>
  <c r="N256" i="11"/>
  <c r="K238" i="11"/>
  <c r="M244" i="11"/>
  <c r="M269" i="11"/>
  <c r="F270" i="11"/>
  <c r="F247" i="11"/>
  <c r="G270" i="11"/>
  <c r="H270" i="11"/>
  <c r="I270" i="11"/>
  <c r="K270" i="11"/>
  <c r="M270" i="11"/>
  <c r="F238" i="11"/>
  <c r="F253" i="11"/>
  <c r="F256" i="11"/>
  <c r="F259" i="11"/>
  <c r="G268" i="11"/>
  <c r="J270" i="11"/>
  <c r="G259" i="11"/>
  <c r="N94" i="11"/>
  <c r="Q94" i="11" s="1"/>
  <c r="M238" i="11"/>
  <c r="F244" i="11"/>
  <c r="F250" i="11"/>
  <c r="H259" i="11"/>
  <c r="H262" i="11"/>
  <c r="H265" i="11"/>
  <c r="N249" i="11"/>
  <c r="G256" i="11"/>
  <c r="G244" i="11"/>
  <c r="G250" i="11"/>
  <c r="I253" i="11"/>
  <c r="I256" i="11"/>
  <c r="I265" i="11"/>
  <c r="J268" i="11"/>
  <c r="N239" i="11"/>
  <c r="N248" i="11"/>
  <c r="N237" i="11"/>
  <c r="N246" i="11"/>
  <c r="G269" i="11"/>
  <c r="H269" i="11"/>
  <c r="I269" i="11"/>
  <c r="K269" i="11"/>
  <c r="N251" i="11"/>
  <c r="L238" i="11"/>
  <c r="N240" i="11"/>
  <c r="N260" i="11"/>
  <c r="N252" i="11"/>
  <c r="K104" i="159" l="1"/>
  <c r="J104" i="159"/>
  <c r="I104" i="159"/>
  <c r="E105" i="159"/>
  <c r="P104" i="159"/>
  <c r="O104" i="159"/>
  <c r="L104" i="159"/>
  <c r="N104" i="159"/>
  <c r="M104" i="159"/>
  <c r="H104" i="159"/>
  <c r="G104" i="159"/>
  <c r="F104" i="159"/>
  <c r="T103" i="159"/>
  <c r="P195" i="159"/>
  <c r="M195" i="159"/>
  <c r="L195" i="159"/>
  <c r="K195" i="159"/>
  <c r="J195" i="159"/>
  <c r="I195" i="159"/>
  <c r="F195" i="159"/>
  <c r="E196" i="159"/>
  <c r="H195" i="159"/>
  <c r="G195" i="159"/>
  <c r="O195" i="159"/>
  <c r="N195" i="159"/>
  <c r="Q112" i="11"/>
  <c r="Q181" i="11"/>
  <c r="N5" i="157"/>
  <c r="N247" i="11"/>
  <c r="Q95" i="11"/>
  <c r="N238" i="11"/>
  <c r="E183" i="11"/>
  <c r="M182" i="11"/>
  <c r="K182" i="11"/>
  <c r="L182" i="11"/>
  <c r="H182" i="11"/>
  <c r="J182" i="11"/>
  <c r="I182" i="11"/>
  <c r="G182" i="11"/>
  <c r="F182" i="11"/>
  <c r="E97" i="11"/>
  <c r="M96" i="11"/>
  <c r="L96" i="11"/>
  <c r="K96" i="11"/>
  <c r="J96" i="11"/>
  <c r="I96" i="11"/>
  <c r="H96" i="11"/>
  <c r="G96" i="11"/>
  <c r="F96" i="11"/>
  <c r="N96" i="11"/>
  <c r="L271" i="11"/>
  <c r="K271" i="11"/>
  <c r="I271" i="11"/>
  <c r="N262" i="11"/>
  <c r="H271" i="11"/>
  <c r="N250" i="11"/>
  <c r="F271" i="11"/>
  <c r="N253" i="11"/>
  <c r="N269" i="11"/>
  <c r="G271" i="11"/>
  <c r="M271" i="11"/>
  <c r="J271" i="11"/>
  <c r="N241" i="11"/>
  <c r="N270" i="11"/>
  <c r="T104" i="159" l="1"/>
  <c r="E197" i="159"/>
  <c r="N196" i="159"/>
  <c r="M196" i="159"/>
  <c r="L196" i="159"/>
  <c r="K196" i="159"/>
  <c r="H196" i="159"/>
  <c r="O196" i="159"/>
  <c r="G196" i="159"/>
  <c r="J196" i="159"/>
  <c r="I196" i="159"/>
  <c r="P196" i="159"/>
  <c r="F196" i="159"/>
  <c r="N105" i="159"/>
  <c r="M105" i="159"/>
  <c r="L105" i="159"/>
  <c r="G105" i="159"/>
  <c r="E106" i="159"/>
  <c r="J105" i="159"/>
  <c r="I105" i="159"/>
  <c r="H105" i="159"/>
  <c r="F105" i="159"/>
  <c r="P105" i="159"/>
  <c r="O105" i="159"/>
  <c r="K105" i="159"/>
  <c r="Q96" i="11"/>
  <c r="F97" i="11"/>
  <c r="M97" i="11"/>
  <c r="H97" i="11"/>
  <c r="G97" i="11"/>
  <c r="E98" i="11"/>
  <c r="L97" i="11"/>
  <c r="J97" i="11"/>
  <c r="I97" i="11"/>
  <c r="K97" i="11"/>
  <c r="N97" i="11"/>
  <c r="Q182" i="11"/>
  <c r="I183" i="11"/>
  <c r="H183" i="11"/>
  <c r="G183" i="11"/>
  <c r="F183" i="11"/>
  <c r="E184" i="11"/>
  <c r="M183" i="11"/>
  <c r="J183" i="11"/>
  <c r="L183" i="11"/>
  <c r="K183" i="11"/>
  <c r="N183" i="11"/>
  <c r="N271" i="11"/>
  <c r="T105" i="159" l="1"/>
  <c r="L197" i="159"/>
  <c r="I197" i="159"/>
  <c r="H197" i="159"/>
  <c r="G197" i="159"/>
  <c r="F197" i="159"/>
  <c r="P197" i="159"/>
  <c r="O197" i="159"/>
  <c r="N197" i="159"/>
  <c r="M197" i="159"/>
  <c r="J197" i="159"/>
  <c r="K197" i="159"/>
  <c r="E198" i="159"/>
  <c r="E107" i="159"/>
  <c r="M106" i="159"/>
  <c r="J106" i="159"/>
  <c r="G106" i="159"/>
  <c r="F106" i="159"/>
  <c r="O106" i="159"/>
  <c r="L106" i="159"/>
  <c r="N106" i="159"/>
  <c r="I106" i="159"/>
  <c r="H106" i="159"/>
  <c r="K106" i="159"/>
  <c r="P106" i="159"/>
  <c r="N12" i="157"/>
  <c r="Q183" i="11"/>
  <c r="M184" i="11"/>
  <c r="E185" i="11"/>
  <c r="G184" i="11"/>
  <c r="L184" i="11"/>
  <c r="K184" i="11"/>
  <c r="J184" i="11"/>
  <c r="I184" i="11"/>
  <c r="H184" i="11"/>
  <c r="F184" i="11"/>
  <c r="N184" i="11"/>
  <c r="E99" i="11"/>
  <c r="M98" i="11"/>
  <c r="L98" i="11"/>
  <c r="K98" i="11"/>
  <c r="G98" i="11"/>
  <c r="H98" i="11"/>
  <c r="I98" i="11"/>
  <c r="J98" i="11"/>
  <c r="F98" i="11"/>
  <c r="N98" i="11"/>
  <c r="Q97" i="11"/>
  <c r="F107" i="159" l="1"/>
  <c r="E108" i="159"/>
  <c r="P107" i="159"/>
  <c r="O107" i="159"/>
  <c r="I107" i="159"/>
  <c r="E109" i="159"/>
  <c r="H107" i="159"/>
  <c r="G107" i="159"/>
  <c r="J107" i="159"/>
  <c r="N107" i="159"/>
  <c r="K107" i="159"/>
  <c r="M107" i="159"/>
  <c r="L107" i="159"/>
  <c r="E199" i="159"/>
  <c r="P198" i="159"/>
  <c r="O198" i="159"/>
  <c r="N198" i="159"/>
  <c r="M198" i="159"/>
  <c r="J198" i="159"/>
  <c r="I198" i="159"/>
  <c r="H198" i="159"/>
  <c r="G198" i="159"/>
  <c r="L198" i="159"/>
  <c r="K198" i="159"/>
  <c r="F198" i="159"/>
  <c r="T106" i="159"/>
  <c r="Q98" i="11"/>
  <c r="K185" i="11"/>
  <c r="J185" i="11"/>
  <c r="I185" i="11"/>
  <c r="H185" i="11"/>
  <c r="G185" i="11"/>
  <c r="F185" i="11"/>
  <c r="M185" i="11"/>
  <c r="L185" i="11"/>
  <c r="E186" i="11"/>
  <c r="N185" i="11"/>
  <c r="H99" i="11"/>
  <c r="G99" i="11"/>
  <c r="F99" i="11"/>
  <c r="E100" i="11"/>
  <c r="M99" i="11"/>
  <c r="L99" i="11"/>
  <c r="K99" i="11"/>
  <c r="J99" i="11"/>
  <c r="I99" i="11"/>
  <c r="N99" i="11"/>
  <c r="Q184" i="11"/>
  <c r="T107" i="159" l="1"/>
  <c r="P109" i="159"/>
  <c r="O109" i="159"/>
  <c r="K109" i="159"/>
  <c r="H109" i="159"/>
  <c r="N109" i="159"/>
  <c r="F109" i="159"/>
  <c r="J109" i="159"/>
  <c r="M109" i="159"/>
  <c r="I109" i="159"/>
  <c r="L109" i="159"/>
  <c r="G109" i="159"/>
  <c r="L108" i="159"/>
  <c r="K108" i="159"/>
  <c r="J108" i="159"/>
  <c r="E110" i="159"/>
  <c r="P108" i="159"/>
  <c r="N108" i="159"/>
  <c r="M108" i="159"/>
  <c r="I108" i="159"/>
  <c r="F108" i="159"/>
  <c r="O108" i="159"/>
  <c r="G108" i="159"/>
  <c r="H108" i="159"/>
  <c r="H199" i="159"/>
  <c r="E200" i="159"/>
  <c r="P199" i="159"/>
  <c r="O199" i="159"/>
  <c r="L199" i="159"/>
  <c r="N199" i="159"/>
  <c r="K199" i="159"/>
  <c r="G199" i="159"/>
  <c r="F199" i="159"/>
  <c r="M199" i="159"/>
  <c r="J199" i="159"/>
  <c r="I199" i="159"/>
  <c r="Q99" i="11"/>
  <c r="I186" i="11"/>
  <c r="K186" i="11"/>
  <c r="M186" i="11"/>
  <c r="L186" i="11"/>
  <c r="E187" i="11"/>
  <c r="H186" i="11"/>
  <c r="G186" i="11"/>
  <c r="J186" i="11"/>
  <c r="F186" i="11"/>
  <c r="N186" i="11"/>
  <c r="Q185" i="11"/>
  <c r="E101" i="11"/>
  <c r="M100" i="11"/>
  <c r="F100" i="11"/>
  <c r="J100" i="11"/>
  <c r="I100" i="11"/>
  <c r="H100" i="11"/>
  <c r="G100" i="11"/>
  <c r="K100" i="11"/>
  <c r="L100" i="11"/>
  <c r="N100" i="11"/>
  <c r="T108" i="159" l="1"/>
  <c r="P200" i="159"/>
  <c r="M200" i="159"/>
  <c r="L200" i="159"/>
  <c r="K200" i="159"/>
  <c r="J200" i="159"/>
  <c r="I200" i="159"/>
  <c r="F200" i="159"/>
  <c r="N200" i="159"/>
  <c r="G200" i="159"/>
  <c r="H200" i="159"/>
  <c r="E201" i="159"/>
  <c r="O200" i="159"/>
  <c r="T109" i="159"/>
  <c r="N110" i="159"/>
  <c r="E111" i="159"/>
  <c r="P110" i="159"/>
  <c r="O110" i="159"/>
  <c r="M110" i="159"/>
  <c r="K110" i="159"/>
  <c r="I110" i="159"/>
  <c r="J110" i="159"/>
  <c r="G110" i="159"/>
  <c r="H110" i="159"/>
  <c r="F110" i="159"/>
  <c r="L110" i="159"/>
  <c r="N6" i="157"/>
  <c r="Q186" i="11"/>
  <c r="M187" i="11"/>
  <c r="L187" i="11"/>
  <c r="K187" i="11"/>
  <c r="F187" i="11"/>
  <c r="J187" i="11"/>
  <c r="I187" i="11"/>
  <c r="H187" i="11"/>
  <c r="G187" i="11"/>
  <c r="E188" i="11"/>
  <c r="N187" i="11"/>
  <c r="J101" i="11"/>
  <c r="I101" i="11"/>
  <c r="H101" i="11"/>
  <c r="G101" i="11"/>
  <c r="F101" i="11"/>
  <c r="M101" i="11"/>
  <c r="E102" i="11"/>
  <c r="L101" i="11"/>
  <c r="K101" i="11"/>
  <c r="N101" i="11"/>
  <c r="Q100" i="11"/>
  <c r="J111" i="159" l="1"/>
  <c r="I111" i="159"/>
  <c r="H111" i="159"/>
  <c r="G111" i="159"/>
  <c r="F111" i="159"/>
  <c r="P111" i="159"/>
  <c r="M111" i="159"/>
  <c r="E112" i="159"/>
  <c r="O111" i="159"/>
  <c r="N111" i="159"/>
  <c r="K111" i="159"/>
  <c r="L111" i="159"/>
  <c r="E202" i="159"/>
  <c r="N201" i="159"/>
  <c r="M201" i="159"/>
  <c r="L201" i="159"/>
  <c r="K201" i="159"/>
  <c r="H201" i="159"/>
  <c r="P201" i="159"/>
  <c r="J201" i="159"/>
  <c r="G201" i="159"/>
  <c r="I201" i="159"/>
  <c r="O201" i="159"/>
  <c r="F201" i="159"/>
  <c r="T110" i="159"/>
  <c r="Q187" i="11"/>
  <c r="Q101" i="11"/>
  <c r="K188" i="11"/>
  <c r="E189" i="11"/>
  <c r="M188" i="11"/>
  <c r="L188" i="11"/>
  <c r="J188" i="11"/>
  <c r="I188" i="11"/>
  <c r="H188" i="11"/>
  <c r="G188" i="11"/>
  <c r="F188" i="11"/>
  <c r="N188" i="11"/>
  <c r="H102" i="11"/>
  <c r="G102" i="11"/>
  <c r="E104" i="11"/>
  <c r="E103" i="11"/>
  <c r="M102" i="11"/>
  <c r="L102" i="11"/>
  <c r="K102" i="11"/>
  <c r="I102" i="11"/>
  <c r="J102" i="11"/>
  <c r="F102" i="11"/>
  <c r="N102" i="11"/>
  <c r="T111" i="159" l="1"/>
  <c r="L202" i="159"/>
  <c r="I202" i="159"/>
  <c r="H202" i="159"/>
  <c r="G202" i="159"/>
  <c r="F202" i="159"/>
  <c r="P202" i="159"/>
  <c r="N202" i="159"/>
  <c r="K202" i="159"/>
  <c r="M202" i="159"/>
  <c r="J202" i="159"/>
  <c r="O202" i="159"/>
  <c r="E203" i="159"/>
  <c r="P112" i="159"/>
  <c r="O112" i="159"/>
  <c r="N112" i="159"/>
  <c r="M112" i="159"/>
  <c r="L112" i="159"/>
  <c r="I112" i="159"/>
  <c r="F112" i="159"/>
  <c r="E113" i="159"/>
  <c r="K112" i="159"/>
  <c r="J112" i="159"/>
  <c r="H112" i="159"/>
  <c r="G112" i="159"/>
  <c r="Q188" i="11"/>
  <c r="L103" i="11"/>
  <c r="K103" i="11"/>
  <c r="J103" i="11"/>
  <c r="I103" i="11"/>
  <c r="H103" i="11"/>
  <c r="G103" i="11"/>
  <c r="F103" i="11"/>
  <c r="M103" i="11"/>
  <c r="E105" i="11"/>
  <c r="N103" i="11"/>
  <c r="J104" i="11"/>
  <c r="I104" i="11"/>
  <c r="H104" i="11"/>
  <c r="G104" i="11"/>
  <c r="F104" i="11"/>
  <c r="M104" i="11"/>
  <c r="L104" i="11"/>
  <c r="K104" i="11"/>
  <c r="N104" i="11"/>
  <c r="Q102" i="11"/>
  <c r="E190" i="11"/>
  <c r="M189" i="11"/>
  <c r="H189" i="11"/>
  <c r="L189" i="11"/>
  <c r="K189" i="11"/>
  <c r="J189" i="11"/>
  <c r="I189" i="11"/>
  <c r="G189" i="11"/>
  <c r="F189" i="11"/>
  <c r="N189" i="11"/>
  <c r="T112" i="159" l="1"/>
  <c r="E204" i="159"/>
  <c r="P203" i="159"/>
  <c r="O203" i="159"/>
  <c r="N203" i="159"/>
  <c r="M203" i="159"/>
  <c r="J203" i="159"/>
  <c r="I203" i="159"/>
  <c r="H203" i="159"/>
  <c r="G203" i="159"/>
  <c r="L203" i="159"/>
  <c r="F203" i="159"/>
  <c r="K203" i="159"/>
  <c r="E114" i="159"/>
  <c r="E115" i="159" s="1"/>
  <c r="O113" i="159"/>
  <c r="L113" i="159"/>
  <c r="M113" i="159"/>
  <c r="I113" i="159"/>
  <c r="H113" i="159"/>
  <c r="G113" i="159"/>
  <c r="F113" i="159"/>
  <c r="N113" i="159"/>
  <c r="P113" i="159"/>
  <c r="K113" i="159"/>
  <c r="J113" i="159"/>
  <c r="Q103" i="11"/>
  <c r="F190" i="11"/>
  <c r="M190" i="11"/>
  <c r="E191" i="11"/>
  <c r="L190" i="11"/>
  <c r="J190" i="11"/>
  <c r="H190" i="11"/>
  <c r="K190" i="11"/>
  <c r="I190" i="11"/>
  <c r="G190" i="11"/>
  <c r="N190" i="11"/>
  <c r="E106" i="11"/>
  <c r="M105" i="11"/>
  <c r="L105" i="11"/>
  <c r="K105" i="11"/>
  <c r="J105" i="11"/>
  <c r="I105" i="11"/>
  <c r="H105" i="11"/>
  <c r="G105" i="11"/>
  <c r="F105" i="11"/>
  <c r="N105" i="11"/>
  <c r="Q104" i="11"/>
  <c r="Q189" i="11"/>
  <c r="H114" i="159" l="1"/>
  <c r="G114" i="159"/>
  <c r="L114" i="159"/>
  <c r="J114" i="159"/>
  <c r="N114" i="159"/>
  <c r="O114" i="159"/>
  <c r="F114" i="159"/>
  <c r="I114" i="159"/>
  <c r="M114" i="159"/>
  <c r="K114" i="159"/>
  <c r="E116" i="159"/>
  <c r="O115" i="159"/>
  <c r="P115" i="159"/>
  <c r="N115" i="159"/>
  <c r="H115" i="159"/>
  <c r="L115" i="159"/>
  <c r="F115" i="159"/>
  <c r="M115" i="159"/>
  <c r="J115" i="159"/>
  <c r="K115" i="159"/>
  <c r="I115" i="159"/>
  <c r="G115" i="159"/>
  <c r="H204" i="159"/>
  <c r="E205" i="159"/>
  <c r="P204" i="159"/>
  <c r="O204" i="159"/>
  <c r="L204" i="159"/>
  <c r="I204" i="159"/>
  <c r="F204" i="159"/>
  <c r="G204" i="159"/>
  <c r="N204" i="159"/>
  <c r="M204" i="159"/>
  <c r="K204" i="159"/>
  <c r="J204" i="159"/>
  <c r="T113" i="159"/>
  <c r="P114" i="159"/>
  <c r="L106" i="11"/>
  <c r="E107" i="11"/>
  <c r="N106" i="11"/>
  <c r="M106" i="11"/>
  <c r="F106" i="11"/>
  <c r="K106" i="11"/>
  <c r="J106" i="11"/>
  <c r="H106" i="11"/>
  <c r="I106" i="11"/>
  <c r="G106" i="11"/>
  <c r="Q190" i="11"/>
  <c r="E192" i="11"/>
  <c r="M191" i="11"/>
  <c r="L191" i="11"/>
  <c r="J191" i="11"/>
  <c r="K191" i="11"/>
  <c r="I191" i="11"/>
  <c r="H191" i="11"/>
  <c r="G191" i="11"/>
  <c r="F191" i="11"/>
  <c r="N191" i="11"/>
  <c r="Q105" i="11"/>
  <c r="T115" i="159" l="1"/>
  <c r="T114" i="159"/>
  <c r="M116" i="159"/>
  <c r="E117" i="159"/>
  <c r="F117" i="159" s="1"/>
  <c r="L116" i="159"/>
  <c r="I116" i="159"/>
  <c r="G116" i="159"/>
  <c r="F116" i="159"/>
  <c r="K116" i="159"/>
  <c r="O116" i="159"/>
  <c r="H116" i="159"/>
  <c r="N116" i="159"/>
  <c r="P116" i="159"/>
  <c r="J116" i="159"/>
  <c r="P205" i="159"/>
  <c r="M205" i="159"/>
  <c r="L205" i="159"/>
  <c r="K205" i="159"/>
  <c r="J205" i="159"/>
  <c r="I205" i="159"/>
  <c r="F205" i="159"/>
  <c r="E206" i="159"/>
  <c r="O205" i="159"/>
  <c r="H205" i="159"/>
  <c r="G205" i="159"/>
  <c r="N205" i="159"/>
  <c r="Q191" i="11"/>
  <c r="Q106" i="11"/>
  <c r="E108" i="11"/>
  <c r="M107" i="11"/>
  <c r="L107" i="11"/>
  <c r="K107" i="11"/>
  <c r="J107" i="11"/>
  <c r="I107" i="11"/>
  <c r="H107" i="11"/>
  <c r="G107" i="11"/>
  <c r="F107" i="11"/>
  <c r="N107" i="11"/>
  <c r="H192" i="11"/>
  <c r="G192" i="11"/>
  <c r="F192" i="11"/>
  <c r="E193" i="11"/>
  <c r="M192" i="11"/>
  <c r="L192" i="11"/>
  <c r="K192" i="11"/>
  <c r="J192" i="11"/>
  <c r="I192" i="11"/>
  <c r="N192" i="11"/>
  <c r="P117" i="159" l="1"/>
  <c r="N117" i="159"/>
  <c r="K117" i="159"/>
  <c r="O117" i="159"/>
  <c r="J117" i="159"/>
  <c r="I117" i="159"/>
  <c r="H117" i="159"/>
  <c r="G117" i="159"/>
  <c r="M117" i="159"/>
  <c r="L117" i="159"/>
  <c r="E118" i="159"/>
  <c r="E207" i="159"/>
  <c r="E213" i="159" s="1"/>
  <c r="N206" i="159"/>
  <c r="M206" i="159"/>
  <c r="L206" i="159"/>
  <c r="K206" i="159"/>
  <c r="H206" i="159"/>
  <c r="P206" i="159"/>
  <c r="I206" i="159"/>
  <c r="F206" i="159"/>
  <c r="G206" i="159"/>
  <c r="O206" i="159"/>
  <c r="J206" i="159"/>
  <c r="T116" i="159"/>
  <c r="N8" i="157"/>
  <c r="Q192" i="11"/>
  <c r="F108" i="11"/>
  <c r="M108" i="11"/>
  <c r="H108" i="11"/>
  <c r="G108" i="11"/>
  <c r="L108" i="11"/>
  <c r="I108" i="11"/>
  <c r="K108" i="11"/>
  <c r="J108" i="11"/>
  <c r="E109" i="11"/>
  <c r="N108" i="11"/>
  <c r="E194" i="11"/>
  <c r="M193" i="11"/>
  <c r="L193" i="11"/>
  <c r="F193" i="11"/>
  <c r="I193" i="11"/>
  <c r="H193" i="11"/>
  <c r="G193" i="11"/>
  <c r="J193" i="11"/>
  <c r="K193" i="11"/>
  <c r="N193" i="11"/>
  <c r="Q107" i="11"/>
  <c r="K14" i="157" l="1"/>
  <c r="I207" i="159"/>
  <c r="G14" i="157"/>
  <c r="I237" i="159"/>
  <c r="J14" i="157"/>
  <c r="J207" i="159"/>
  <c r="H14" i="157"/>
  <c r="J237" i="159"/>
  <c r="H15" i="157"/>
  <c r="L14" i="157"/>
  <c r="I14" i="157"/>
  <c r="F237" i="159"/>
  <c r="F207" i="159"/>
  <c r="G237" i="159"/>
  <c r="G207" i="159"/>
  <c r="H237" i="159"/>
  <c r="H207" i="159"/>
  <c r="K237" i="159"/>
  <c r="I34" i="157" s="1"/>
  <c r="K207" i="159"/>
  <c r="O237" i="159"/>
  <c r="O207" i="159"/>
  <c r="M237" i="159"/>
  <c r="M207" i="159"/>
  <c r="P237" i="159"/>
  <c r="P207" i="159"/>
  <c r="L237" i="159"/>
  <c r="L207" i="159"/>
  <c r="I213" i="159"/>
  <c r="F213" i="159"/>
  <c r="E214" i="159"/>
  <c r="P213" i="159"/>
  <c r="M213" i="159"/>
  <c r="N213" i="159"/>
  <c r="O213" i="159"/>
  <c r="L213" i="159"/>
  <c r="K213" i="159"/>
  <c r="H213" i="159"/>
  <c r="G213" i="159"/>
  <c r="J213" i="159"/>
  <c r="T117" i="159"/>
  <c r="N237" i="159"/>
  <c r="N207" i="159"/>
  <c r="J118" i="159"/>
  <c r="I118" i="159"/>
  <c r="H118" i="159"/>
  <c r="G118" i="159"/>
  <c r="F118" i="159"/>
  <c r="M118" i="159"/>
  <c r="L118" i="159"/>
  <c r="K118" i="159"/>
  <c r="E119" i="159"/>
  <c r="O118" i="159"/>
  <c r="N118" i="159"/>
  <c r="P118" i="159"/>
  <c r="L15" i="153"/>
  <c r="J194" i="11"/>
  <c r="I194" i="11"/>
  <c r="H194" i="11"/>
  <c r="G194" i="11"/>
  <c r="F194" i="11"/>
  <c r="M194" i="11"/>
  <c r="E195" i="11"/>
  <c r="L194" i="11"/>
  <c r="K194" i="11"/>
  <c r="N194" i="11"/>
  <c r="Q108" i="11"/>
  <c r="E110" i="11"/>
  <c r="E111" i="11" s="1"/>
  <c r="F111" i="11" s="1"/>
  <c r="M109" i="11"/>
  <c r="L109" i="11"/>
  <c r="K109" i="11"/>
  <c r="H109" i="11"/>
  <c r="J109" i="11"/>
  <c r="I109" i="11"/>
  <c r="F109" i="11"/>
  <c r="G109" i="11"/>
  <c r="N109" i="11"/>
  <c r="Q193" i="11"/>
  <c r="G15" i="157" l="1"/>
  <c r="J15" i="157"/>
  <c r="H34" i="157"/>
  <c r="J238" i="159"/>
  <c r="J209" i="159"/>
  <c r="J234" i="159"/>
  <c r="J233" i="159"/>
  <c r="G34" i="157"/>
  <c r="I238" i="159"/>
  <c r="I209" i="159"/>
  <c r="I234" i="159"/>
  <c r="I233" i="159"/>
  <c r="K11" i="157"/>
  <c r="K15" i="157" s="1"/>
  <c r="L15" i="157"/>
  <c r="I15" i="157"/>
  <c r="N7" i="157"/>
  <c r="M238" i="159"/>
  <c r="G238" i="159"/>
  <c r="N209" i="159"/>
  <c r="N234" i="159"/>
  <c r="N233" i="159"/>
  <c r="P214" i="159"/>
  <c r="M214" i="159"/>
  <c r="L214" i="159"/>
  <c r="K214" i="159"/>
  <c r="J214" i="159"/>
  <c r="I214" i="159"/>
  <c r="F214" i="159"/>
  <c r="E215" i="159"/>
  <c r="O214" i="159"/>
  <c r="G214" i="159"/>
  <c r="N214" i="159"/>
  <c r="H214" i="159"/>
  <c r="M209" i="159"/>
  <c r="M233" i="159"/>
  <c r="M234" i="159"/>
  <c r="O209" i="159"/>
  <c r="O233" i="159"/>
  <c r="O234" i="159"/>
  <c r="K238" i="159"/>
  <c r="T118" i="159"/>
  <c r="F209" i="159"/>
  <c r="F234" i="159"/>
  <c r="F233" i="159"/>
  <c r="F238" i="159"/>
  <c r="G209" i="159"/>
  <c r="G233" i="159"/>
  <c r="G234" i="159"/>
  <c r="P119" i="159"/>
  <c r="O119" i="159"/>
  <c r="N119" i="159"/>
  <c r="M119" i="159"/>
  <c r="L119" i="159"/>
  <c r="I119" i="159"/>
  <c r="H119" i="159"/>
  <c r="F119" i="159"/>
  <c r="E120" i="159"/>
  <c r="K119" i="159"/>
  <c r="G119" i="159"/>
  <c r="J119" i="159"/>
  <c r="L209" i="159"/>
  <c r="L234" i="159"/>
  <c r="L233" i="159"/>
  <c r="O238" i="159"/>
  <c r="H209" i="159"/>
  <c r="H233" i="159"/>
  <c r="H234" i="159"/>
  <c r="L238" i="159"/>
  <c r="P238" i="159"/>
  <c r="N238" i="159"/>
  <c r="K209" i="159"/>
  <c r="K234" i="159"/>
  <c r="K233" i="159"/>
  <c r="H240" i="159"/>
  <c r="H238" i="159"/>
  <c r="T213" i="159"/>
  <c r="P209" i="159"/>
  <c r="P233" i="159"/>
  <c r="P234" i="159"/>
  <c r="P240" i="159" s="1"/>
  <c r="Q194" i="11"/>
  <c r="E196" i="11"/>
  <c r="H195" i="11"/>
  <c r="H224" i="11" s="1"/>
  <c r="H230" i="11" s="1"/>
  <c r="M195" i="11"/>
  <c r="F195" i="11"/>
  <c r="F224" i="11" s="1"/>
  <c r="L195" i="11"/>
  <c r="L224" i="11" s="1"/>
  <c r="K195" i="11"/>
  <c r="G195" i="11"/>
  <c r="G224" i="11" s="1"/>
  <c r="J195" i="11"/>
  <c r="J224" i="11" s="1"/>
  <c r="I195" i="11"/>
  <c r="I224" i="11" s="1"/>
  <c r="N195" i="11"/>
  <c r="K110" i="11"/>
  <c r="M110" i="11"/>
  <c r="L110" i="11"/>
  <c r="E113" i="11"/>
  <c r="M111" i="11"/>
  <c r="L111" i="11"/>
  <c r="I111" i="11"/>
  <c r="N111" i="11"/>
  <c r="K111" i="11"/>
  <c r="H111" i="11"/>
  <c r="J111" i="11"/>
  <c r="G111" i="11"/>
  <c r="G110" i="11"/>
  <c r="I110" i="11"/>
  <c r="H110" i="11"/>
  <c r="Q109" i="11"/>
  <c r="N110" i="11"/>
  <c r="F110" i="11"/>
  <c r="J110" i="11"/>
  <c r="N240" i="159" l="1"/>
  <c r="M240" i="159"/>
  <c r="G240" i="159"/>
  <c r="J235" i="159"/>
  <c r="H31" i="157"/>
  <c r="J239" i="159"/>
  <c r="L240" i="159"/>
  <c r="J31" i="157"/>
  <c r="I235" i="159"/>
  <c r="G31" i="157"/>
  <c r="I239" i="159"/>
  <c r="F240" i="159"/>
  <c r="O240" i="159"/>
  <c r="I240" i="159"/>
  <c r="J240" i="159"/>
  <c r="K240" i="159"/>
  <c r="I31" i="157"/>
  <c r="F235" i="159"/>
  <c r="F239" i="159"/>
  <c r="K239" i="159"/>
  <c r="K235" i="159"/>
  <c r="O235" i="159"/>
  <c r="O239" i="159"/>
  <c r="P215" i="159"/>
  <c r="M215" i="159"/>
  <c r="L215" i="159"/>
  <c r="K215" i="159"/>
  <c r="J215" i="159"/>
  <c r="G215" i="159"/>
  <c r="I215" i="159"/>
  <c r="F215" i="159"/>
  <c r="H215" i="159"/>
  <c r="O215" i="159"/>
  <c r="N215" i="159"/>
  <c r="T214" i="159"/>
  <c r="T119" i="159"/>
  <c r="H235" i="159"/>
  <c r="H239" i="159"/>
  <c r="M235" i="159"/>
  <c r="M239" i="159"/>
  <c r="E121" i="159"/>
  <c r="O120" i="159"/>
  <c r="N120" i="159"/>
  <c r="L120" i="159"/>
  <c r="I120" i="159"/>
  <c r="P120" i="159"/>
  <c r="J120" i="159"/>
  <c r="F120" i="159"/>
  <c r="K120" i="159"/>
  <c r="M120" i="159"/>
  <c r="H120" i="159"/>
  <c r="G120" i="159"/>
  <c r="N235" i="159"/>
  <c r="N239" i="159"/>
  <c r="G235" i="159"/>
  <c r="G239" i="159"/>
  <c r="L235" i="159"/>
  <c r="L239" i="159"/>
  <c r="P239" i="159"/>
  <c r="P241" i="159" s="1"/>
  <c r="P235" i="159"/>
  <c r="Q195" i="11"/>
  <c r="J230" i="11"/>
  <c r="F230" i="11"/>
  <c r="Q111" i="11"/>
  <c r="G230" i="11"/>
  <c r="L230" i="11"/>
  <c r="E114" i="11"/>
  <c r="G113" i="11"/>
  <c r="K113" i="11"/>
  <c r="M113" i="11"/>
  <c r="H113" i="11"/>
  <c r="N113" i="11"/>
  <c r="I113" i="11"/>
  <c r="F113" i="11"/>
  <c r="J113" i="11"/>
  <c r="L113" i="11"/>
  <c r="Q110" i="11"/>
  <c r="L196" i="11"/>
  <c r="K196" i="11"/>
  <c r="J196" i="11"/>
  <c r="I196" i="11"/>
  <c r="H196" i="11"/>
  <c r="G196" i="11"/>
  <c r="F196" i="11"/>
  <c r="E197" i="11"/>
  <c r="M196" i="11"/>
  <c r="N196" i="11"/>
  <c r="I230" i="11"/>
  <c r="N224" i="11"/>
  <c r="H216" i="159" l="1"/>
  <c r="H217" i="159" s="1"/>
  <c r="G216" i="159"/>
  <c r="G217" i="159" s="1"/>
  <c r="M216" i="159"/>
  <c r="M217" i="159" s="1"/>
  <c r="L216" i="159"/>
  <c r="L217" i="159" s="1"/>
  <c r="O241" i="159"/>
  <c r="I241" i="159"/>
  <c r="G37" i="157"/>
  <c r="H241" i="159"/>
  <c r="G241" i="159"/>
  <c r="J216" i="159"/>
  <c r="J217" i="159" s="1"/>
  <c r="H23" i="157"/>
  <c r="J241" i="159"/>
  <c r="H37" i="157"/>
  <c r="F241" i="159"/>
  <c r="L241" i="159"/>
  <c r="J37" i="157"/>
  <c r="F216" i="159"/>
  <c r="F217" i="159" s="1"/>
  <c r="N216" i="159"/>
  <c r="N217" i="159" s="1"/>
  <c r="I216" i="159"/>
  <c r="I217" i="159" s="1"/>
  <c r="G23" i="157"/>
  <c r="M241" i="159"/>
  <c r="N241" i="159"/>
  <c r="O216" i="159"/>
  <c r="O217" i="159" s="1"/>
  <c r="K241" i="159"/>
  <c r="I37" i="157"/>
  <c r="K216" i="159"/>
  <c r="K217" i="159" s="1"/>
  <c r="I23" i="157"/>
  <c r="H121" i="159"/>
  <c r="G121" i="159"/>
  <c r="F121" i="159"/>
  <c r="O121" i="159"/>
  <c r="E122" i="159"/>
  <c r="N121" i="159"/>
  <c r="M121" i="159"/>
  <c r="L121" i="159"/>
  <c r="P121" i="159"/>
  <c r="K121" i="159"/>
  <c r="J121" i="159"/>
  <c r="I121" i="159"/>
  <c r="T215" i="159"/>
  <c r="P216" i="159"/>
  <c r="T120" i="159"/>
  <c r="N21" i="157"/>
  <c r="N29" i="157"/>
  <c r="N35" i="157" s="1"/>
  <c r="N9" i="157"/>
  <c r="Q113" i="11"/>
  <c r="N230" i="11"/>
  <c r="Q196" i="11"/>
  <c r="J197" i="11"/>
  <c r="K197" i="11"/>
  <c r="I197" i="11"/>
  <c r="H197" i="11"/>
  <c r="G197" i="11"/>
  <c r="F197" i="11"/>
  <c r="E198" i="11"/>
  <c r="E204" i="11" s="1"/>
  <c r="L197" i="11"/>
  <c r="M197" i="11"/>
  <c r="N197" i="11"/>
  <c r="J114" i="11"/>
  <c r="L114" i="11"/>
  <c r="K114" i="11"/>
  <c r="I114" i="11"/>
  <c r="H114" i="11"/>
  <c r="G114" i="11"/>
  <c r="F114" i="11"/>
  <c r="M114" i="11"/>
  <c r="E115" i="11"/>
  <c r="N114" i="11"/>
  <c r="T121" i="159" l="1"/>
  <c r="P217" i="159"/>
  <c r="T216" i="159"/>
  <c r="N122" i="159"/>
  <c r="M122" i="159"/>
  <c r="L122" i="159"/>
  <c r="K122" i="159"/>
  <c r="J122" i="159"/>
  <c r="G122" i="159"/>
  <c r="F122" i="159"/>
  <c r="I122" i="159"/>
  <c r="H122" i="159"/>
  <c r="P122" i="159"/>
  <c r="O122" i="159"/>
  <c r="E123" i="159"/>
  <c r="M14" i="157"/>
  <c r="M15" i="157" s="1"/>
  <c r="M31" i="157"/>
  <c r="L31" i="157"/>
  <c r="L23" i="157"/>
  <c r="K31" i="157"/>
  <c r="K23" i="157"/>
  <c r="N11" i="157"/>
  <c r="N10" i="157"/>
  <c r="J23" i="157"/>
  <c r="F14" i="157"/>
  <c r="F15" i="157" s="1"/>
  <c r="F31" i="157"/>
  <c r="E14" i="157"/>
  <c r="E15" i="157" s="1"/>
  <c r="E31" i="157"/>
  <c r="K198" i="11"/>
  <c r="K228" i="11"/>
  <c r="L198" i="11"/>
  <c r="L228" i="11"/>
  <c r="F198" i="11"/>
  <c r="F228" i="11"/>
  <c r="G198" i="11"/>
  <c r="G228" i="11"/>
  <c r="Q114" i="11"/>
  <c r="E116" i="11"/>
  <c r="M115" i="11"/>
  <c r="L115" i="11"/>
  <c r="K115" i="11"/>
  <c r="J115" i="11"/>
  <c r="I115" i="11"/>
  <c r="H115" i="11"/>
  <c r="G115" i="11"/>
  <c r="F115" i="11"/>
  <c r="N115" i="11"/>
  <c r="Q197" i="11"/>
  <c r="N198" i="11"/>
  <c r="N228" i="11"/>
  <c r="H198" i="11"/>
  <c r="H228" i="11"/>
  <c r="J198" i="11"/>
  <c r="J228" i="11"/>
  <c r="M198" i="11"/>
  <c r="M228" i="11"/>
  <c r="M204" i="11"/>
  <c r="L204" i="11"/>
  <c r="K204" i="11"/>
  <c r="F204" i="11"/>
  <c r="J204" i="11"/>
  <c r="I204" i="11"/>
  <c r="H204" i="11"/>
  <c r="G204" i="11"/>
  <c r="E205" i="11"/>
  <c r="N204" i="11"/>
  <c r="I198" i="11"/>
  <c r="I228" i="11"/>
  <c r="T122" i="159" l="1"/>
  <c r="E124" i="159"/>
  <c r="P123" i="159"/>
  <c r="M123" i="159"/>
  <c r="L123" i="159"/>
  <c r="J123" i="159"/>
  <c r="G123" i="159"/>
  <c r="I123" i="159"/>
  <c r="H123" i="159"/>
  <c r="F123" i="159"/>
  <c r="K123" i="159"/>
  <c r="N123" i="159"/>
  <c r="O123" i="159"/>
  <c r="D14" i="157"/>
  <c r="E23" i="157"/>
  <c r="N13" i="157"/>
  <c r="M37" i="157"/>
  <c r="M34" i="157"/>
  <c r="M23" i="157"/>
  <c r="L37" i="157"/>
  <c r="L34" i="157"/>
  <c r="K37" i="157"/>
  <c r="K34" i="157"/>
  <c r="J34" i="157"/>
  <c r="F34" i="157"/>
  <c r="F37" i="157"/>
  <c r="F23" i="157"/>
  <c r="E37" i="157"/>
  <c r="E34" i="157"/>
  <c r="N22" i="157"/>
  <c r="N20" i="157"/>
  <c r="D23" i="157"/>
  <c r="N30" i="157"/>
  <c r="D31" i="157"/>
  <c r="N31" i="157" s="1"/>
  <c r="N33" i="157"/>
  <c r="N36" i="157" s="1"/>
  <c r="D34" i="157"/>
  <c r="G229" i="11"/>
  <c r="H229" i="11"/>
  <c r="L229" i="11"/>
  <c r="Q204" i="11"/>
  <c r="K225" i="11"/>
  <c r="K231" i="11" s="1"/>
  <c r="K224" i="11"/>
  <c r="M225" i="11"/>
  <c r="M231" i="11" s="1"/>
  <c r="M224" i="11"/>
  <c r="F229" i="11"/>
  <c r="Q198" i="11"/>
  <c r="N225" i="11"/>
  <c r="N226" i="11" s="1"/>
  <c r="M229" i="11"/>
  <c r="J225" i="11"/>
  <c r="J226" i="11" s="1"/>
  <c r="N229" i="11"/>
  <c r="L225" i="11"/>
  <c r="L226" i="11" s="1"/>
  <c r="L116" i="11"/>
  <c r="I116" i="11"/>
  <c r="H116" i="11"/>
  <c r="E117" i="11"/>
  <c r="M116" i="11"/>
  <c r="J116" i="11"/>
  <c r="F116" i="11"/>
  <c r="K116" i="11"/>
  <c r="G116" i="11"/>
  <c r="N116" i="11"/>
  <c r="J229" i="11"/>
  <c r="F225" i="11"/>
  <c r="F226" i="11" s="1"/>
  <c r="Q115" i="11"/>
  <c r="K205" i="11"/>
  <c r="H205" i="11"/>
  <c r="E206" i="11"/>
  <c r="F205" i="11"/>
  <c r="M205" i="11"/>
  <c r="L205" i="11"/>
  <c r="I205" i="11"/>
  <c r="G205" i="11"/>
  <c r="J205" i="11"/>
  <c r="N205" i="11"/>
  <c r="G225" i="11"/>
  <c r="G226" i="11" s="1"/>
  <c r="H225" i="11"/>
  <c r="H226" i="11" s="1"/>
  <c r="I229" i="11"/>
  <c r="I225" i="11"/>
  <c r="I226" i="11" s="1"/>
  <c r="K229" i="11"/>
  <c r="N14" i="157" l="1"/>
  <c r="T123" i="159"/>
  <c r="F124" i="159"/>
  <c r="E125" i="159"/>
  <c r="P124" i="159"/>
  <c r="M124" i="159"/>
  <c r="O124" i="159"/>
  <c r="N124" i="159"/>
  <c r="L124" i="159"/>
  <c r="K124" i="159"/>
  <c r="J124" i="159"/>
  <c r="H124" i="159"/>
  <c r="G124" i="159"/>
  <c r="I124" i="159"/>
  <c r="D15" i="157"/>
  <c r="N34" i="157"/>
  <c r="D37" i="157"/>
  <c r="N23" i="157"/>
  <c r="N15" i="157"/>
  <c r="F231" i="11"/>
  <c r="F232" i="11" s="1"/>
  <c r="Q116" i="11"/>
  <c r="M226" i="11"/>
  <c r="M230" i="11"/>
  <c r="M232" i="11" s="1"/>
  <c r="K230" i="11"/>
  <c r="K232" i="11" s="1"/>
  <c r="K226" i="11"/>
  <c r="M206" i="11"/>
  <c r="M207" i="11" s="1"/>
  <c r="M208" i="11" s="1"/>
  <c r="L206" i="11"/>
  <c r="L207" i="11" s="1"/>
  <c r="L208" i="11" s="1"/>
  <c r="K206" i="11"/>
  <c r="K207" i="11" s="1"/>
  <c r="K208" i="11" s="1"/>
  <c r="J206" i="11"/>
  <c r="J207" i="11" s="1"/>
  <c r="J208" i="11" s="1"/>
  <c r="I206" i="11"/>
  <c r="I207" i="11" s="1"/>
  <c r="I208" i="11" s="1"/>
  <c r="H206" i="11"/>
  <c r="H207" i="11" s="1"/>
  <c r="H208" i="11" s="1"/>
  <c r="G206" i="11"/>
  <c r="G207" i="11" s="1"/>
  <c r="G208" i="11" s="1"/>
  <c r="F206" i="11"/>
  <c r="F207" i="11" s="1"/>
  <c r="F208" i="11" s="1"/>
  <c r="N206" i="11"/>
  <c r="N207" i="11" s="1"/>
  <c r="N231" i="11"/>
  <c r="N232" i="11" s="1"/>
  <c r="I231" i="11"/>
  <c r="I232" i="11" s="1"/>
  <c r="Q205" i="11"/>
  <c r="H231" i="11"/>
  <c r="H232" i="11" s="1"/>
  <c r="J231" i="11"/>
  <c r="J232" i="11" s="1"/>
  <c r="E118" i="11"/>
  <c r="M117" i="11"/>
  <c r="L117" i="11"/>
  <c r="K117" i="11"/>
  <c r="J117" i="11"/>
  <c r="I117" i="11"/>
  <c r="H117" i="11"/>
  <c r="G117" i="11"/>
  <c r="F117" i="11"/>
  <c r="N117" i="11"/>
  <c r="L231" i="11"/>
  <c r="L232" i="11" s="1"/>
  <c r="G231" i="11"/>
  <c r="G232" i="11" s="1"/>
  <c r="N37" i="157" l="1"/>
  <c r="O30" i="157" s="1"/>
  <c r="O15" i="157"/>
  <c r="O13" i="157"/>
  <c r="O14" i="157"/>
  <c r="T124" i="159"/>
  <c r="L125" i="159"/>
  <c r="K125" i="159"/>
  <c r="J125" i="159"/>
  <c r="I125" i="159"/>
  <c r="H125" i="159"/>
  <c r="E126" i="159"/>
  <c r="P125" i="159"/>
  <c r="N125" i="159"/>
  <c r="O125" i="159"/>
  <c r="F125" i="159"/>
  <c r="M125" i="159"/>
  <c r="G125" i="159"/>
  <c r="O31" i="157"/>
  <c r="O33" i="157"/>
  <c r="O34" i="157"/>
  <c r="O23" i="157"/>
  <c r="O21" i="157"/>
  <c r="O22" i="157"/>
  <c r="O37" i="157"/>
  <c r="O32" i="157"/>
  <c r="O29" i="157"/>
  <c r="O35" i="157"/>
  <c r="O20" i="157"/>
  <c r="O36" i="157"/>
  <c r="O5" i="157"/>
  <c r="O12" i="157"/>
  <c r="O6" i="157"/>
  <c r="O7" i="157"/>
  <c r="O8" i="157"/>
  <c r="O10" i="157"/>
  <c r="O9" i="157"/>
  <c r="O11" i="157"/>
  <c r="Q117" i="11"/>
  <c r="G118" i="11"/>
  <c r="F118" i="11"/>
  <c r="E119" i="11"/>
  <c r="K118" i="11"/>
  <c r="J118" i="11"/>
  <c r="I118" i="11"/>
  <c r="H118" i="11"/>
  <c r="M118" i="11"/>
  <c r="L118" i="11"/>
  <c r="N118" i="11"/>
  <c r="Q206" i="11"/>
  <c r="N208" i="11"/>
  <c r="Q207" i="11"/>
  <c r="T125" i="159" l="1"/>
  <c r="P126" i="159"/>
  <c r="O126" i="159"/>
  <c r="N126" i="159"/>
  <c r="K126" i="159"/>
  <c r="J126" i="159"/>
  <c r="H126" i="159"/>
  <c r="E127" i="159"/>
  <c r="L126" i="159"/>
  <c r="G126" i="159"/>
  <c r="I126" i="159"/>
  <c r="M126" i="159"/>
  <c r="F126" i="159"/>
  <c r="E120" i="11"/>
  <c r="M119" i="11"/>
  <c r="L119" i="11"/>
  <c r="K119" i="11"/>
  <c r="J119" i="11"/>
  <c r="I119" i="11"/>
  <c r="G119" i="11"/>
  <c r="H119" i="11"/>
  <c r="F119" i="11"/>
  <c r="N119" i="11"/>
  <c r="Q118" i="11"/>
  <c r="P127" i="159" l="1"/>
  <c r="N127" i="159"/>
  <c r="K127" i="159"/>
  <c r="E128" i="159"/>
  <c r="L127" i="159"/>
  <c r="H127" i="159"/>
  <c r="F127" i="159"/>
  <c r="G127" i="159"/>
  <c r="O127" i="159"/>
  <c r="M127" i="159"/>
  <c r="J127" i="159"/>
  <c r="I127" i="159"/>
  <c r="T126" i="159"/>
  <c r="I120" i="11"/>
  <c r="H120" i="11"/>
  <c r="G120" i="11"/>
  <c r="F120" i="11"/>
  <c r="E121" i="11"/>
  <c r="L120" i="11"/>
  <c r="M120" i="11"/>
  <c r="J120" i="11"/>
  <c r="K120" i="11"/>
  <c r="N120" i="11"/>
  <c r="Q119" i="11"/>
  <c r="T127" i="159" l="1"/>
  <c r="J128" i="159"/>
  <c r="I128" i="159"/>
  <c r="H128" i="159"/>
  <c r="G128" i="159"/>
  <c r="F128" i="159"/>
  <c r="K128" i="159"/>
  <c r="P128" i="159"/>
  <c r="O128" i="159"/>
  <c r="M128" i="159"/>
  <c r="N128" i="159"/>
  <c r="E129" i="159"/>
  <c r="L128" i="159"/>
  <c r="E122" i="11"/>
  <c r="G121" i="11"/>
  <c r="M121" i="11"/>
  <c r="L121" i="11"/>
  <c r="K121" i="11"/>
  <c r="J121" i="11"/>
  <c r="I121" i="11"/>
  <c r="H121" i="11"/>
  <c r="F121" i="11"/>
  <c r="N121" i="11"/>
  <c r="Q120" i="11"/>
  <c r="P129" i="159" l="1"/>
  <c r="O129" i="159"/>
  <c r="N129" i="159"/>
  <c r="M129" i="159"/>
  <c r="L129" i="159"/>
  <c r="I129" i="159"/>
  <c r="H129" i="159"/>
  <c r="F129" i="159"/>
  <c r="K129" i="159"/>
  <c r="J129" i="159"/>
  <c r="G129" i="159"/>
  <c r="E130" i="159"/>
  <c r="T128" i="159"/>
  <c r="Q121" i="11"/>
  <c r="K122" i="11"/>
  <c r="J122" i="11"/>
  <c r="I122" i="11"/>
  <c r="H122" i="11"/>
  <c r="G122" i="11"/>
  <c r="F122" i="11"/>
  <c r="E123" i="11"/>
  <c r="L122" i="11"/>
  <c r="M122" i="11"/>
  <c r="N122" i="11"/>
  <c r="E131" i="159" l="1"/>
  <c r="O130" i="159"/>
  <c r="N130" i="159"/>
  <c r="L130" i="159"/>
  <c r="I130" i="159"/>
  <c r="P130" i="159"/>
  <c r="M130" i="159"/>
  <c r="K130" i="159"/>
  <c r="G130" i="159"/>
  <c r="J130" i="159"/>
  <c r="H130" i="159"/>
  <c r="F130" i="159"/>
  <c r="T129" i="159"/>
  <c r="I123" i="11"/>
  <c r="G123" i="11"/>
  <c r="K123" i="11"/>
  <c r="H123" i="11"/>
  <c r="E124" i="11"/>
  <c r="L123" i="11"/>
  <c r="J123" i="11"/>
  <c r="M123" i="11"/>
  <c r="F123" i="11"/>
  <c r="N123" i="11"/>
  <c r="Q122" i="11"/>
  <c r="I131" i="159" l="1"/>
  <c r="H131" i="159"/>
  <c r="G131" i="159"/>
  <c r="F131" i="159"/>
  <c r="E132" i="159"/>
  <c r="P131" i="159"/>
  <c r="N131" i="159"/>
  <c r="L131" i="159"/>
  <c r="M131" i="159"/>
  <c r="O131" i="159"/>
  <c r="K131" i="159"/>
  <c r="J131" i="159"/>
  <c r="Q123" i="11"/>
  <c r="M124" i="11"/>
  <c r="L124" i="11"/>
  <c r="K124" i="11"/>
  <c r="J124" i="11"/>
  <c r="I124" i="11"/>
  <c r="H124" i="11"/>
  <c r="G124" i="11"/>
  <c r="E125" i="11"/>
  <c r="F124" i="11"/>
  <c r="N124" i="11"/>
  <c r="T131" i="159" l="1"/>
  <c r="O132" i="159"/>
  <c r="N132" i="159"/>
  <c r="M132" i="159"/>
  <c r="L132" i="159"/>
  <c r="K132" i="159"/>
  <c r="H132" i="159"/>
  <c r="G132" i="159"/>
  <c r="J132" i="159"/>
  <c r="I132" i="159"/>
  <c r="F132" i="159"/>
  <c r="E133" i="159"/>
  <c r="P132" i="159"/>
  <c r="Q124" i="11"/>
  <c r="K125" i="11"/>
  <c r="M125" i="11"/>
  <c r="L125" i="11"/>
  <c r="J125" i="11"/>
  <c r="I125" i="11"/>
  <c r="H125" i="11"/>
  <c r="G125" i="11"/>
  <c r="F125" i="11"/>
  <c r="E126" i="11"/>
  <c r="N125" i="11"/>
  <c r="T132" i="159" l="1"/>
  <c r="E134" i="159"/>
  <c r="N133" i="159"/>
  <c r="M133" i="159"/>
  <c r="K133" i="159"/>
  <c r="H133" i="159"/>
  <c r="J133" i="159"/>
  <c r="I133" i="159"/>
  <c r="G133" i="159"/>
  <c r="F133" i="159"/>
  <c r="P133" i="159"/>
  <c r="O133" i="159"/>
  <c r="L133" i="159"/>
  <c r="Q125" i="11"/>
  <c r="E127" i="11"/>
  <c r="M126" i="11"/>
  <c r="L126" i="11"/>
  <c r="K126" i="11"/>
  <c r="J126" i="11"/>
  <c r="I126" i="11"/>
  <c r="H126" i="11"/>
  <c r="F126" i="11"/>
  <c r="G126" i="11"/>
  <c r="N126" i="11"/>
  <c r="T133" i="159" l="1"/>
  <c r="J134" i="159"/>
  <c r="G134" i="159"/>
  <c r="F134" i="159"/>
  <c r="E135" i="159"/>
  <c r="N134" i="159"/>
  <c r="E136" i="159"/>
  <c r="P134" i="159"/>
  <c r="O134" i="159"/>
  <c r="M134" i="159"/>
  <c r="L134" i="159"/>
  <c r="I134" i="159"/>
  <c r="H134" i="159"/>
  <c r="K134" i="159"/>
  <c r="Q126" i="11"/>
  <c r="F127" i="11"/>
  <c r="M127" i="11"/>
  <c r="G127" i="11"/>
  <c r="H127" i="11"/>
  <c r="J127" i="11"/>
  <c r="I127" i="11"/>
  <c r="E128" i="11"/>
  <c r="K127" i="11"/>
  <c r="L127" i="11"/>
  <c r="N127" i="11"/>
  <c r="E137" i="159" l="1"/>
  <c r="P136" i="159"/>
  <c r="M136" i="159"/>
  <c r="L136" i="159"/>
  <c r="J136" i="159"/>
  <c r="G136" i="159"/>
  <c r="H136" i="159"/>
  <c r="F136" i="159"/>
  <c r="O136" i="159"/>
  <c r="N136" i="159"/>
  <c r="K136" i="159"/>
  <c r="I136" i="159"/>
  <c r="P135" i="159"/>
  <c r="M135" i="159"/>
  <c r="L135" i="159"/>
  <c r="K135" i="159"/>
  <c r="J135" i="159"/>
  <c r="I135" i="159"/>
  <c r="F135" i="159"/>
  <c r="N135" i="159"/>
  <c r="O135" i="159"/>
  <c r="H135" i="159"/>
  <c r="G135" i="159"/>
  <c r="T134" i="159"/>
  <c r="Q127" i="11"/>
  <c r="E129" i="11"/>
  <c r="M128" i="11"/>
  <c r="L128" i="11"/>
  <c r="K128" i="11"/>
  <c r="J128" i="11"/>
  <c r="I128" i="11"/>
  <c r="H128" i="11"/>
  <c r="G128" i="11"/>
  <c r="F128" i="11"/>
  <c r="N128" i="11"/>
  <c r="T136" i="159" l="1"/>
  <c r="I137" i="159"/>
  <c r="F137" i="159"/>
  <c r="E138" i="159"/>
  <c r="P137" i="159"/>
  <c r="M137" i="159"/>
  <c r="O137" i="159"/>
  <c r="N137" i="159"/>
  <c r="L137" i="159"/>
  <c r="K137" i="159"/>
  <c r="J137" i="159"/>
  <c r="G137" i="159"/>
  <c r="H137" i="159"/>
  <c r="Q128" i="11"/>
  <c r="H129" i="11"/>
  <c r="G129" i="11"/>
  <c r="F129" i="11"/>
  <c r="L129" i="11"/>
  <c r="K129" i="11"/>
  <c r="J129" i="11"/>
  <c r="I129" i="11"/>
  <c r="M129" i="11"/>
  <c r="E130" i="11"/>
  <c r="N129" i="11"/>
  <c r="T137" i="159" l="1"/>
  <c r="O138" i="159"/>
  <c r="L138" i="159"/>
  <c r="K138" i="159"/>
  <c r="J138" i="159"/>
  <c r="I138" i="159"/>
  <c r="H138" i="159"/>
  <c r="E139" i="159"/>
  <c r="N138" i="159"/>
  <c r="P138" i="159"/>
  <c r="F138" i="159"/>
  <c r="M138" i="159"/>
  <c r="G138" i="159"/>
  <c r="Q129" i="11"/>
  <c r="E131" i="11"/>
  <c r="M130" i="11"/>
  <c r="F130" i="11"/>
  <c r="L130" i="11"/>
  <c r="J130" i="11"/>
  <c r="K130" i="11"/>
  <c r="H130" i="11"/>
  <c r="G130" i="11"/>
  <c r="I130" i="11"/>
  <c r="N130" i="11"/>
  <c r="P139" i="159" l="1"/>
  <c r="O139" i="159"/>
  <c r="N139" i="159"/>
  <c r="K139" i="159"/>
  <c r="J139" i="159"/>
  <c r="H139" i="159"/>
  <c r="E140" i="159"/>
  <c r="M139" i="159"/>
  <c r="I139" i="159"/>
  <c r="L139" i="159"/>
  <c r="F139" i="159"/>
  <c r="G139" i="159"/>
  <c r="T138" i="159"/>
  <c r="Q130" i="11"/>
  <c r="J131" i="11"/>
  <c r="I131" i="11"/>
  <c r="H131" i="11"/>
  <c r="G131" i="11"/>
  <c r="F131" i="11"/>
  <c r="K131" i="11"/>
  <c r="E132" i="11"/>
  <c r="M131" i="11"/>
  <c r="L131" i="11"/>
  <c r="N131" i="11"/>
  <c r="G140" i="159" l="1"/>
  <c r="P140" i="159"/>
  <c r="N140" i="159"/>
  <c r="K140" i="159"/>
  <c r="O140" i="159"/>
  <c r="J140" i="159"/>
  <c r="I140" i="159"/>
  <c r="H140" i="159"/>
  <c r="F140" i="159"/>
  <c r="L140" i="159"/>
  <c r="E141" i="159"/>
  <c r="M140" i="159"/>
  <c r="T139" i="159"/>
  <c r="Q131" i="11"/>
  <c r="H132" i="11"/>
  <c r="E133" i="11"/>
  <c r="M132" i="11"/>
  <c r="L132" i="11"/>
  <c r="K132" i="11"/>
  <c r="J132" i="11"/>
  <c r="I132" i="11"/>
  <c r="G132" i="11"/>
  <c r="F132" i="11"/>
  <c r="N132" i="11"/>
  <c r="M141" i="159" l="1"/>
  <c r="J141" i="159"/>
  <c r="I141" i="159"/>
  <c r="H141" i="159"/>
  <c r="G141" i="159"/>
  <c r="F141" i="159"/>
  <c r="N141" i="159"/>
  <c r="L141" i="159"/>
  <c r="K141" i="159"/>
  <c r="E142" i="159"/>
  <c r="P141" i="159"/>
  <c r="O141" i="159"/>
  <c r="T140" i="159"/>
  <c r="L133" i="11"/>
  <c r="K133" i="11"/>
  <c r="J133" i="11"/>
  <c r="I133" i="11"/>
  <c r="H133" i="11"/>
  <c r="G133" i="11"/>
  <c r="F133" i="11"/>
  <c r="E134" i="11"/>
  <c r="M133" i="11"/>
  <c r="N133" i="11"/>
  <c r="Q132" i="11"/>
  <c r="T141" i="159" l="1"/>
  <c r="E143" i="159"/>
  <c r="P142" i="159"/>
  <c r="O142" i="159"/>
  <c r="N142" i="159"/>
  <c r="M142" i="159"/>
  <c r="L142" i="159"/>
  <c r="I142" i="159"/>
  <c r="H142" i="159"/>
  <c r="F142" i="159"/>
  <c r="J142" i="159"/>
  <c r="G142" i="159"/>
  <c r="K142" i="159"/>
  <c r="Q133" i="11"/>
  <c r="J134" i="11"/>
  <c r="L134" i="11"/>
  <c r="H134" i="11"/>
  <c r="K134" i="11"/>
  <c r="I134" i="11"/>
  <c r="M134" i="11"/>
  <c r="E135" i="11"/>
  <c r="G134" i="11"/>
  <c r="F134" i="11"/>
  <c r="N134" i="11"/>
  <c r="E144" i="159" l="1"/>
  <c r="O143" i="159"/>
  <c r="N143" i="159"/>
  <c r="L143" i="159"/>
  <c r="I143" i="159"/>
  <c r="M143" i="159"/>
  <c r="H143" i="159"/>
  <c r="G143" i="159"/>
  <c r="F143" i="159"/>
  <c r="P143" i="159"/>
  <c r="K143" i="159"/>
  <c r="J143" i="159"/>
  <c r="T142" i="159"/>
  <c r="Q134" i="11"/>
  <c r="E136" i="11"/>
  <c r="M135" i="11"/>
  <c r="L135" i="11"/>
  <c r="K135" i="11"/>
  <c r="J135" i="11"/>
  <c r="I135" i="11"/>
  <c r="H135" i="11"/>
  <c r="G135" i="11"/>
  <c r="F135" i="11"/>
  <c r="N135" i="11"/>
  <c r="T143" i="159" l="1"/>
  <c r="K144" i="159"/>
  <c r="H144" i="159"/>
  <c r="G144" i="159"/>
  <c r="F144" i="159"/>
  <c r="O144" i="159"/>
  <c r="J144" i="159"/>
  <c r="I144" i="159"/>
  <c r="P144" i="159"/>
  <c r="N144" i="159"/>
  <c r="M144" i="159"/>
  <c r="L144" i="159"/>
  <c r="E145" i="159"/>
  <c r="Q135" i="11"/>
  <c r="L136" i="11"/>
  <c r="E137" i="11"/>
  <c r="M136" i="11"/>
  <c r="K136" i="11"/>
  <c r="J136" i="11"/>
  <c r="I136" i="11"/>
  <c r="H136" i="11"/>
  <c r="G136" i="11"/>
  <c r="F136" i="11"/>
  <c r="N136" i="11"/>
  <c r="N145" i="159" l="1"/>
  <c r="M145" i="159"/>
  <c r="L145" i="159"/>
  <c r="K145" i="159"/>
  <c r="J145" i="159"/>
  <c r="G145" i="159"/>
  <c r="F145" i="159"/>
  <c r="P145" i="159"/>
  <c r="O145" i="159"/>
  <c r="I145" i="159"/>
  <c r="H145" i="159"/>
  <c r="E146" i="159"/>
  <c r="E147" i="159" s="1"/>
  <c r="T144" i="159"/>
  <c r="Q136" i="11"/>
  <c r="E138" i="11"/>
  <c r="M137" i="11"/>
  <c r="L137" i="11"/>
  <c r="K137" i="11"/>
  <c r="J137" i="11"/>
  <c r="I137" i="11"/>
  <c r="H137" i="11"/>
  <c r="G137" i="11"/>
  <c r="F137" i="11"/>
  <c r="N137" i="11"/>
  <c r="J146" i="159" l="1"/>
  <c r="H146" i="159"/>
  <c r="O146" i="159"/>
  <c r="L146" i="159"/>
  <c r="F146" i="159"/>
  <c r="M146" i="159"/>
  <c r="I146" i="159"/>
  <c r="G146" i="159"/>
  <c r="N146" i="159"/>
  <c r="K146" i="159"/>
  <c r="T145" i="159"/>
  <c r="P146" i="159"/>
  <c r="I147" i="159"/>
  <c r="F147" i="159"/>
  <c r="E148" i="159"/>
  <c r="P147" i="159"/>
  <c r="M147" i="159"/>
  <c r="N147" i="159"/>
  <c r="L147" i="159"/>
  <c r="K147" i="159"/>
  <c r="H147" i="159"/>
  <c r="O147" i="159"/>
  <c r="J147" i="159"/>
  <c r="G147" i="159"/>
  <c r="Q137" i="11"/>
  <c r="G138" i="11"/>
  <c r="G139" i="11" s="1"/>
  <c r="F138" i="11"/>
  <c r="F139" i="11" s="1"/>
  <c r="E139" i="11"/>
  <c r="E140" i="11" s="1"/>
  <c r="J138" i="11"/>
  <c r="J139" i="11" s="1"/>
  <c r="I138" i="11"/>
  <c r="I139" i="11" s="1"/>
  <c r="L138" i="11"/>
  <c r="L139" i="11" s="1"/>
  <c r="K138" i="11"/>
  <c r="K139" i="11" s="1"/>
  <c r="M138" i="11"/>
  <c r="M139" i="11" s="1"/>
  <c r="H138" i="11"/>
  <c r="H139" i="11" s="1"/>
  <c r="N138" i="11"/>
  <c r="N139" i="11" s="1"/>
  <c r="T146" i="159" l="1"/>
  <c r="T147" i="159"/>
  <c r="O148" i="159"/>
  <c r="L148" i="159"/>
  <c r="L224" i="159" s="1"/>
  <c r="K148" i="159"/>
  <c r="J148" i="159"/>
  <c r="I148" i="159"/>
  <c r="H148" i="159"/>
  <c r="E149" i="159"/>
  <c r="M148" i="159"/>
  <c r="G148" i="159"/>
  <c r="G224" i="159" s="1"/>
  <c r="F148" i="159"/>
  <c r="P148" i="159"/>
  <c r="P224" i="159" s="1"/>
  <c r="N148" i="159"/>
  <c r="E141" i="11"/>
  <c r="M140" i="11"/>
  <c r="L140" i="11"/>
  <c r="K140" i="11"/>
  <c r="J140" i="11"/>
  <c r="I140" i="11"/>
  <c r="H140" i="11"/>
  <c r="G140" i="11"/>
  <c r="F140" i="11"/>
  <c r="N140" i="11"/>
  <c r="Q138" i="11"/>
  <c r="F224" i="159" l="1"/>
  <c r="M224" i="159"/>
  <c r="J224" i="159"/>
  <c r="K224" i="159"/>
  <c r="I224" i="159"/>
  <c r="O224" i="159"/>
  <c r="H224" i="159"/>
  <c r="N224" i="159"/>
  <c r="P149" i="159"/>
  <c r="O149" i="159"/>
  <c r="N149" i="159"/>
  <c r="K149" i="159"/>
  <c r="J149" i="159"/>
  <c r="H149" i="159"/>
  <c r="L149" i="159"/>
  <c r="I149" i="159"/>
  <c r="G149" i="159"/>
  <c r="E150" i="159"/>
  <c r="M149" i="159"/>
  <c r="F149" i="159"/>
  <c r="T148" i="159"/>
  <c r="H141" i="11"/>
  <c r="G141" i="11"/>
  <c r="F141" i="11"/>
  <c r="E142" i="11"/>
  <c r="M141" i="11"/>
  <c r="M215" i="11" s="1"/>
  <c r="L141" i="11"/>
  <c r="K141" i="11"/>
  <c r="J141" i="11"/>
  <c r="I141" i="11"/>
  <c r="N141" i="11"/>
  <c r="Q139" i="11"/>
  <c r="Q140" i="11"/>
  <c r="G150" i="159" l="1"/>
  <c r="P150" i="159"/>
  <c r="N150" i="159"/>
  <c r="K150" i="159"/>
  <c r="E151" i="159"/>
  <c r="O150" i="159"/>
  <c r="M150" i="159"/>
  <c r="L150" i="159"/>
  <c r="I150" i="159"/>
  <c r="F150" i="159"/>
  <c r="H150" i="159"/>
  <c r="J150" i="159"/>
  <c r="T149" i="159"/>
  <c r="Q141" i="11"/>
  <c r="E143" i="11"/>
  <c r="M142" i="11"/>
  <c r="F142" i="11"/>
  <c r="L142" i="11"/>
  <c r="K142" i="11"/>
  <c r="J142" i="11"/>
  <c r="G142" i="11"/>
  <c r="I142" i="11"/>
  <c r="H142" i="11"/>
  <c r="N142" i="11"/>
  <c r="I215" i="11"/>
  <c r="K215" i="11"/>
  <c r="G215" i="11"/>
  <c r="H215" i="11"/>
  <c r="J215" i="11"/>
  <c r="N215" i="11"/>
  <c r="L215" i="11"/>
  <c r="F215" i="11"/>
  <c r="T150" i="159" l="1"/>
  <c r="M151" i="159"/>
  <c r="J151" i="159"/>
  <c r="I151" i="159"/>
  <c r="H151" i="159"/>
  <c r="G151" i="159"/>
  <c r="F151" i="159"/>
  <c r="E152" i="159"/>
  <c r="P151" i="159"/>
  <c r="N151" i="159"/>
  <c r="K151" i="159"/>
  <c r="L151" i="159"/>
  <c r="O151" i="159"/>
  <c r="M23" i="155"/>
  <c r="J143" i="11"/>
  <c r="I143" i="11"/>
  <c r="H143" i="11"/>
  <c r="G143" i="11"/>
  <c r="F143" i="11"/>
  <c r="L143" i="11"/>
  <c r="K143" i="11"/>
  <c r="M143" i="11"/>
  <c r="E144" i="11"/>
  <c r="N143" i="11"/>
  <c r="Q142" i="11"/>
  <c r="E153" i="159" l="1"/>
  <c r="P152" i="159"/>
  <c r="O152" i="159"/>
  <c r="N152" i="159"/>
  <c r="M152" i="159"/>
  <c r="L152" i="159"/>
  <c r="I152" i="159"/>
  <c r="H152" i="159"/>
  <c r="F152" i="159"/>
  <c r="G152" i="159"/>
  <c r="K152" i="159"/>
  <c r="J152" i="159"/>
  <c r="T151" i="159"/>
  <c r="Q143" i="11"/>
  <c r="E145" i="11"/>
  <c r="H144" i="11"/>
  <c r="M144" i="11"/>
  <c r="L144" i="11"/>
  <c r="K144" i="11"/>
  <c r="J144" i="11"/>
  <c r="I144" i="11"/>
  <c r="G144" i="11"/>
  <c r="F144" i="11"/>
  <c r="N144" i="11"/>
  <c r="T152" i="159" l="1"/>
  <c r="E154" i="159"/>
  <c r="O153" i="159"/>
  <c r="N153" i="159"/>
  <c r="L153" i="159"/>
  <c r="I153" i="159"/>
  <c r="P153" i="159"/>
  <c r="M153" i="159"/>
  <c r="K153" i="159"/>
  <c r="J153" i="159"/>
  <c r="G153" i="159"/>
  <c r="F153" i="159"/>
  <c r="H153" i="159"/>
  <c r="L145" i="11"/>
  <c r="K145" i="11"/>
  <c r="J145" i="11"/>
  <c r="I145" i="11"/>
  <c r="H145" i="11"/>
  <c r="G145" i="11"/>
  <c r="F145" i="11"/>
  <c r="E146" i="11"/>
  <c r="M145" i="11"/>
  <c r="N145" i="11"/>
  <c r="Q144" i="11"/>
  <c r="T153" i="159" l="1"/>
  <c r="K154" i="159"/>
  <c r="H154" i="159"/>
  <c r="G154" i="159"/>
  <c r="F154" i="159"/>
  <c r="O154" i="159"/>
  <c r="P154" i="159"/>
  <c r="N154" i="159"/>
  <c r="M154" i="159"/>
  <c r="J154" i="159"/>
  <c r="E155" i="159"/>
  <c r="L154" i="159"/>
  <c r="I154" i="159"/>
  <c r="Q145" i="11"/>
  <c r="J146" i="11"/>
  <c r="F146" i="11"/>
  <c r="E147" i="11"/>
  <c r="M146" i="11"/>
  <c r="K146" i="11"/>
  <c r="I146" i="11"/>
  <c r="H146" i="11"/>
  <c r="G146" i="11"/>
  <c r="L146" i="11"/>
  <c r="N146" i="11"/>
  <c r="T154" i="159" l="1"/>
  <c r="N155" i="159"/>
  <c r="M155" i="159"/>
  <c r="L155" i="159"/>
  <c r="K155" i="159"/>
  <c r="J155" i="159"/>
  <c r="G155" i="159"/>
  <c r="F155" i="159"/>
  <c r="E156" i="159"/>
  <c r="P155" i="159"/>
  <c r="I155" i="159"/>
  <c r="O155" i="159"/>
  <c r="H155" i="159"/>
  <c r="Q146" i="11"/>
  <c r="E148" i="11"/>
  <c r="M147" i="11"/>
  <c r="L147" i="11"/>
  <c r="K147" i="11"/>
  <c r="J147" i="11"/>
  <c r="I147" i="11"/>
  <c r="G147" i="11"/>
  <c r="H147" i="11"/>
  <c r="F147" i="11"/>
  <c r="N147" i="11"/>
  <c r="E157" i="159" l="1"/>
  <c r="P156" i="159"/>
  <c r="M156" i="159"/>
  <c r="L156" i="159"/>
  <c r="J156" i="159"/>
  <c r="G156" i="159"/>
  <c r="K156" i="159"/>
  <c r="I156" i="159"/>
  <c r="H156" i="159"/>
  <c r="F156" i="159"/>
  <c r="O156" i="159"/>
  <c r="N156" i="159"/>
  <c r="T155" i="159"/>
  <c r="Q147" i="11"/>
  <c r="L148" i="11"/>
  <c r="E149" i="11"/>
  <c r="M148" i="11"/>
  <c r="K148" i="11"/>
  <c r="J148" i="11"/>
  <c r="I148" i="11"/>
  <c r="H148" i="11"/>
  <c r="F148" i="11"/>
  <c r="G148" i="11"/>
  <c r="N148" i="11"/>
  <c r="T156" i="159" l="1"/>
  <c r="P225" i="159"/>
  <c r="I157" i="159"/>
  <c r="F157" i="159"/>
  <c r="E158" i="159"/>
  <c r="P157" i="159"/>
  <c r="M157" i="159"/>
  <c r="L157" i="159"/>
  <c r="J157" i="159"/>
  <c r="K157" i="159"/>
  <c r="H157" i="159"/>
  <c r="N157" i="159"/>
  <c r="G157" i="159"/>
  <c r="O157" i="159"/>
  <c r="E150" i="11"/>
  <c r="M149" i="11"/>
  <c r="L149" i="11"/>
  <c r="K149" i="11"/>
  <c r="J149" i="11"/>
  <c r="I149" i="11"/>
  <c r="H149" i="11"/>
  <c r="G149" i="11"/>
  <c r="F149" i="11"/>
  <c r="N149" i="11"/>
  <c r="Q148" i="11"/>
  <c r="O158" i="159" l="1"/>
  <c r="L158" i="159"/>
  <c r="K158" i="159"/>
  <c r="J158" i="159"/>
  <c r="I158" i="159"/>
  <c r="H158" i="159"/>
  <c r="E159" i="159"/>
  <c r="P158" i="159"/>
  <c r="N158" i="159"/>
  <c r="G158" i="159"/>
  <c r="F158" i="159"/>
  <c r="M158" i="159"/>
  <c r="T157" i="159"/>
  <c r="P226" i="159"/>
  <c r="Q149" i="11"/>
  <c r="G150" i="11"/>
  <c r="F150" i="11"/>
  <c r="E151" i="11"/>
  <c r="H150" i="11"/>
  <c r="M150" i="11"/>
  <c r="L150" i="11"/>
  <c r="I150" i="11"/>
  <c r="K150" i="11"/>
  <c r="J150" i="11"/>
  <c r="N150" i="11"/>
  <c r="E160" i="159" l="1"/>
  <c r="P159" i="159"/>
  <c r="O159" i="159"/>
  <c r="L159" i="159"/>
  <c r="K159" i="159"/>
  <c r="I159" i="159"/>
  <c r="F159" i="159"/>
  <c r="M159" i="159"/>
  <c r="G159" i="159"/>
  <c r="J159" i="159"/>
  <c r="N159" i="159"/>
  <c r="H159" i="159"/>
  <c r="E152" i="11"/>
  <c r="M151" i="11"/>
  <c r="L151" i="11"/>
  <c r="K151" i="11"/>
  <c r="G151" i="11"/>
  <c r="H151" i="11"/>
  <c r="F151" i="11"/>
  <c r="I151" i="11"/>
  <c r="J151" i="11"/>
  <c r="N151" i="11"/>
  <c r="Q150" i="11"/>
  <c r="T159" i="159" l="1"/>
  <c r="H160" i="159"/>
  <c r="O160" i="159"/>
  <c r="L160" i="159"/>
  <c r="I160" i="159"/>
  <c r="G160" i="159"/>
  <c r="F160" i="159"/>
  <c r="N160" i="159"/>
  <c r="P160" i="159"/>
  <c r="E161" i="159"/>
  <c r="M160" i="159"/>
  <c r="K160" i="159"/>
  <c r="J160" i="159"/>
  <c r="Q151" i="11"/>
  <c r="I152" i="11"/>
  <c r="H152" i="11"/>
  <c r="G152" i="11"/>
  <c r="F152" i="11"/>
  <c r="E153" i="11"/>
  <c r="M152" i="11"/>
  <c r="L152" i="11"/>
  <c r="K152" i="11"/>
  <c r="J152" i="11"/>
  <c r="N152" i="11"/>
  <c r="T160" i="159" l="1"/>
  <c r="N161" i="159"/>
  <c r="K161" i="159"/>
  <c r="J161" i="159"/>
  <c r="I161" i="159"/>
  <c r="H161" i="159"/>
  <c r="G161" i="159"/>
  <c r="E162" i="159"/>
  <c r="P161" i="159"/>
  <c r="O161" i="159"/>
  <c r="M161" i="159"/>
  <c r="L161" i="159"/>
  <c r="F161" i="159"/>
  <c r="M153" i="11"/>
  <c r="E154" i="11"/>
  <c r="G153" i="11"/>
  <c r="K153" i="11"/>
  <c r="J153" i="11"/>
  <c r="I153" i="11"/>
  <c r="H153" i="11"/>
  <c r="F153" i="11"/>
  <c r="L153" i="11"/>
  <c r="N153" i="11"/>
  <c r="Q152" i="11"/>
  <c r="T161" i="159" l="1"/>
  <c r="P162" i="159"/>
  <c r="O162" i="159"/>
  <c r="N162" i="159"/>
  <c r="M162" i="159"/>
  <c r="J162" i="159"/>
  <c r="I162" i="159"/>
  <c r="G162" i="159"/>
  <c r="L162" i="159"/>
  <c r="K162" i="159"/>
  <c r="H162" i="159"/>
  <c r="F162" i="159"/>
  <c r="E163" i="159"/>
  <c r="Q153" i="11"/>
  <c r="K154" i="11"/>
  <c r="J154" i="11"/>
  <c r="I154" i="11"/>
  <c r="H154" i="11"/>
  <c r="G154" i="11"/>
  <c r="F154" i="11"/>
  <c r="E155" i="11"/>
  <c r="M154" i="11"/>
  <c r="L154" i="11"/>
  <c r="N154" i="11"/>
  <c r="F163" i="159" l="1"/>
  <c r="E164" i="159"/>
  <c r="P163" i="159"/>
  <c r="O163" i="159"/>
  <c r="M163" i="159"/>
  <c r="J163" i="159"/>
  <c r="L163" i="159"/>
  <c r="K163" i="159"/>
  <c r="I163" i="159"/>
  <c r="G163" i="159"/>
  <c r="N163" i="159"/>
  <c r="H163" i="159"/>
  <c r="T162" i="159"/>
  <c r="I155" i="11"/>
  <c r="F155" i="11"/>
  <c r="J155" i="11"/>
  <c r="H155" i="11"/>
  <c r="G155" i="11"/>
  <c r="E156" i="11"/>
  <c r="M155" i="11"/>
  <c r="K155" i="11"/>
  <c r="L155" i="11"/>
  <c r="N155" i="11"/>
  <c r="Q154" i="11"/>
  <c r="T163" i="159" l="1"/>
  <c r="L164" i="159"/>
  <c r="I164" i="159"/>
  <c r="H164" i="159"/>
  <c r="E167" i="159"/>
  <c r="G164" i="159"/>
  <c r="F164" i="159"/>
  <c r="E168" i="159"/>
  <c r="E165" i="159"/>
  <c r="P164" i="159"/>
  <c r="M164" i="159"/>
  <c r="K164" i="159"/>
  <c r="J164" i="159"/>
  <c r="E166" i="159"/>
  <c r="O164" i="159"/>
  <c r="N164" i="159"/>
  <c r="Q155" i="11"/>
  <c r="M156" i="11"/>
  <c r="L156" i="11"/>
  <c r="K156" i="11"/>
  <c r="J156" i="11"/>
  <c r="I156" i="11"/>
  <c r="H156" i="11"/>
  <c r="G156" i="11"/>
  <c r="F156" i="11"/>
  <c r="E157" i="11"/>
  <c r="N156" i="11"/>
  <c r="P168" i="159" l="1"/>
  <c r="M168" i="159"/>
  <c r="L168" i="159"/>
  <c r="K168" i="159"/>
  <c r="J168" i="159"/>
  <c r="I168" i="159"/>
  <c r="F168" i="159"/>
  <c r="G168" i="159"/>
  <c r="N168" i="159"/>
  <c r="H168" i="159"/>
  <c r="O168" i="159"/>
  <c r="J167" i="159"/>
  <c r="G167" i="159"/>
  <c r="F167" i="159"/>
  <c r="N167" i="159"/>
  <c r="P167" i="159"/>
  <c r="O167" i="159"/>
  <c r="L167" i="159"/>
  <c r="H167" i="159"/>
  <c r="M167" i="159"/>
  <c r="K167" i="159"/>
  <c r="I167" i="159"/>
  <c r="T164" i="159"/>
  <c r="O165" i="159"/>
  <c r="N165" i="159"/>
  <c r="M165" i="159"/>
  <c r="L165" i="159"/>
  <c r="K165" i="159"/>
  <c r="H165" i="159"/>
  <c r="G165" i="159"/>
  <c r="P165" i="159"/>
  <c r="J165" i="159"/>
  <c r="I165" i="159"/>
  <c r="F165" i="159"/>
  <c r="E169" i="159"/>
  <c r="N166" i="159"/>
  <c r="M166" i="159"/>
  <c r="K166" i="159"/>
  <c r="H166" i="159"/>
  <c r="P166" i="159"/>
  <c r="O166" i="159"/>
  <c r="L166" i="159"/>
  <c r="I166" i="159"/>
  <c r="F166" i="159"/>
  <c r="G166" i="159"/>
  <c r="J166" i="159"/>
  <c r="Q156" i="11"/>
  <c r="K157" i="11"/>
  <c r="M157" i="11"/>
  <c r="L157" i="11"/>
  <c r="J157" i="11"/>
  <c r="I157" i="11"/>
  <c r="H157" i="11"/>
  <c r="G157" i="11"/>
  <c r="F157" i="11"/>
  <c r="E158" i="11"/>
  <c r="N157" i="11"/>
  <c r="T165" i="159" l="1"/>
  <c r="E170" i="159"/>
  <c r="E171" i="159" s="1"/>
  <c r="E175" i="159" s="1"/>
  <c r="P169" i="159"/>
  <c r="O169" i="159"/>
  <c r="L169" i="159"/>
  <c r="K169" i="159"/>
  <c r="J169" i="159"/>
  <c r="I169" i="159"/>
  <c r="F169" i="159"/>
  <c r="N169" i="159"/>
  <c r="M169" i="159"/>
  <c r="H169" i="159"/>
  <c r="G169" i="159"/>
  <c r="T166" i="159"/>
  <c r="T167" i="159"/>
  <c r="T168" i="159"/>
  <c r="Q157" i="11"/>
  <c r="E159" i="11"/>
  <c r="M158" i="11"/>
  <c r="L158" i="11"/>
  <c r="K158" i="11"/>
  <c r="J158" i="11"/>
  <c r="I158" i="11"/>
  <c r="H158" i="11"/>
  <c r="G158" i="11"/>
  <c r="F158" i="11"/>
  <c r="N158" i="11"/>
  <c r="M170" i="159" l="1"/>
  <c r="M171" i="159" s="1"/>
  <c r="F170" i="159"/>
  <c r="F171" i="159" s="1"/>
  <c r="G170" i="159"/>
  <c r="G171" i="159" s="1"/>
  <c r="L170" i="159"/>
  <c r="L171" i="159" s="1"/>
  <c r="F35" i="153"/>
  <c r="N170" i="159"/>
  <c r="N171" i="159" s="1"/>
  <c r="O170" i="159"/>
  <c r="O171" i="159" s="1"/>
  <c r="I170" i="159"/>
  <c r="I171" i="159" s="1"/>
  <c r="H170" i="159"/>
  <c r="H171" i="159" s="1"/>
  <c r="J170" i="159"/>
  <c r="J171" i="159" s="1"/>
  <c r="K170" i="159"/>
  <c r="K171" i="159" s="1"/>
  <c r="T169" i="159"/>
  <c r="P170" i="159"/>
  <c r="E176" i="159"/>
  <c r="P175" i="159"/>
  <c r="O175" i="159"/>
  <c r="N175" i="159"/>
  <c r="K175" i="159"/>
  <c r="J175" i="159"/>
  <c r="I175" i="159"/>
  <c r="H175" i="159"/>
  <c r="M175" i="159"/>
  <c r="L175" i="159"/>
  <c r="F175" i="159"/>
  <c r="G175" i="159"/>
  <c r="Q158" i="11"/>
  <c r="F159" i="11"/>
  <c r="M159" i="11"/>
  <c r="I159" i="11"/>
  <c r="J159" i="11"/>
  <c r="K159" i="11"/>
  <c r="L159" i="11"/>
  <c r="E160" i="11"/>
  <c r="F160" i="11" s="1"/>
  <c r="G159" i="11"/>
  <c r="H159" i="11"/>
  <c r="N159" i="11"/>
  <c r="L221" i="159" l="1"/>
  <c r="L222" i="159"/>
  <c r="L225" i="159"/>
  <c r="L228" i="159" s="1"/>
  <c r="K221" i="159"/>
  <c r="K222" i="159"/>
  <c r="K225" i="159"/>
  <c r="J221" i="159"/>
  <c r="J222" i="159"/>
  <c r="J225" i="159"/>
  <c r="F221" i="159"/>
  <c r="F222" i="159"/>
  <c r="F225" i="159"/>
  <c r="N221" i="159"/>
  <c r="N222" i="159"/>
  <c r="N225" i="159"/>
  <c r="G221" i="159"/>
  <c r="G222" i="159"/>
  <c r="G225" i="159"/>
  <c r="H221" i="159"/>
  <c r="H222" i="159"/>
  <c r="H225" i="159"/>
  <c r="I221" i="159"/>
  <c r="I222" i="159"/>
  <c r="I225" i="159"/>
  <c r="I228" i="159" s="1"/>
  <c r="O221" i="159"/>
  <c r="O222" i="159"/>
  <c r="O225" i="159"/>
  <c r="O228" i="159" s="1"/>
  <c r="M221" i="159"/>
  <c r="M222" i="159"/>
  <c r="M225" i="159"/>
  <c r="O173" i="159"/>
  <c r="C35" i="153"/>
  <c r="D35" i="153"/>
  <c r="B35" i="153"/>
  <c r="E35" i="153"/>
  <c r="E57" i="153" s="1"/>
  <c r="G35" i="153"/>
  <c r="L227" i="159"/>
  <c r="I223" i="159"/>
  <c r="I227" i="159"/>
  <c r="T170" i="159"/>
  <c r="P171" i="159"/>
  <c r="T175" i="159"/>
  <c r="O223" i="159"/>
  <c r="O227" i="159"/>
  <c r="H176" i="159"/>
  <c r="E177" i="159"/>
  <c r="P176" i="159"/>
  <c r="O176" i="159"/>
  <c r="L176" i="159"/>
  <c r="M176" i="159"/>
  <c r="I176" i="159"/>
  <c r="G176" i="159"/>
  <c r="F176" i="159"/>
  <c r="N176" i="159"/>
  <c r="K176" i="159"/>
  <c r="J176" i="159"/>
  <c r="Q159" i="11"/>
  <c r="E161" i="11"/>
  <c r="E162" i="11" s="1"/>
  <c r="E166" i="11" s="1"/>
  <c r="M160" i="11"/>
  <c r="L160" i="11"/>
  <c r="J160" i="11"/>
  <c r="K160" i="11"/>
  <c r="I160" i="11"/>
  <c r="H160" i="11"/>
  <c r="G160" i="11"/>
  <c r="N160" i="11"/>
  <c r="B57" i="153" l="1"/>
  <c r="L35" i="153"/>
  <c r="J228" i="159"/>
  <c r="F227" i="159"/>
  <c r="L223" i="159"/>
  <c r="H223" i="159"/>
  <c r="M228" i="159"/>
  <c r="K228" i="159"/>
  <c r="J227" i="159"/>
  <c r="J223" i="159"/>
  <c r="K227" i="159"/>
  <c r="K223" i="159"/>
  <c r="F226" i="159"/>
  <c r="M226" i="159"/>
  <c r="G226" i="159"/>
  <c r="J226" i="159"/>
  <c r="N226" i="159"/>
  <c r="F223" i="159"/>
  <c r="H227" i="159"/>
  <c r="F228" i="159"/>
  <c r="K226" i="159"/>
  <c r="G223" i="159"/>
  <c r="N223" i="159"/>
  <c r="I226" i="159"/>
  <c r="H228" i="159"/>
  <c r="N228" i="159"/>
  <c r="G227" i="159"/>
  <c r="L226" i="159"/>
  <c r="O226" i="159"/>
  <c r="M227" i="159"/>
  <c r="N227" i="159"/>
  <c r="N229" i="159" s="1"/>
  <c r="G228" i="159"/>
  <c r="M223" i="159"/>
  <c r="H226" i="159"/>
  <c r="L229" i="159"/>
  <c r="M5" i="155"/>
  <c r="J229" i="159"/>
  <c r="O229" i="159"/>
  <c r="I229" i="159"/>
  <c r="K229" i="159"/>
  <c r="O177" i="159"/>
  <c r="L177" i="159"/>
  <c r="K177" i="159"/>
  <c r="J177" i="159"/>
  <c r="I177" i="159"/>
  <c r="H177" i="159"/>
  <c r="N177" i="159"/>
  <c r="M177" i="159"/>
  <c r="G177" i="159"/>
  <c r="F177" i="159"/>
  <c r="E178" i="159"/>
  <c r="P177" i="159"/>
  <c r="T176" i="159"/>
  <c r="T171" i="159"/>
  <c r="P221" i="159"/>
  <c r="P222" i="159"/>
  <c r="P228" i="159" s="1"/>
  <c r="F161" i="11"/>
  <c r="F162" i="11" s="1"/>
  <c r="D57" i="153"/>
  <c r="H161" i="11"/>
  <c r="H162" i="11" s="1"/>
  <c r="G57" i="153"/>
  <c r="K161" i="11"/>
  <c r="K162" i="11" s="1"/>
  <c r="Q160" i="11"/>
  <c r="N161" i="11"/>
  <c r="F57" i="153"/>
  <c r="J161" i="11"/>
  <c r="J162" i="11" s="1"/>
  <c r="G161" i="11"/>
  <c r="G162" i="11" s="1"/>
  <c r="L161" i="11"/>
  <c r="L162" i="11" s="1"/>
  <c r="I161" i="11"/>
  <c r="I162" i="11" s="1"/>
  <c r="M161" i="11"/>
  <c r="M162" i="11" s="1"/>
  <c r="F166" i="11"/>
  <c r="M166" i="11"/>
  <c r="L166" i="11"/>
  <c r="K166" i="11"/>
  <c r="J166" i="11"/>
  <c r="I166" i="11"/>
  <c r="H166" i="11"/>
  <c r="G166" i="11"/>
  <c r="E167" i="11"/>
  <c r="N166" i="11"/>
  <c r="C57" i="153" l="1"/>
  <c r="L57" i="153" s="1"/>
  <c r="M54" i="153" s="1"/>
  <c r="H229" i="159"/>
  <c r="G229" i="159"/>
  <c r="M229" i="159"/>
  <c r="F229" i="159"/>
  <c r="P178" i="159"/>
  <c r="O178" i="159"/>
  <c r="L178" i="159"/>
  <c r="E180" i="159"/>
  <c r="K178" i="159"/>
  <c r="J178" i="159"/>
  <c r="I178" i="159"/>
  <c r="F178" i="159"/>
  <c r="M178" i="159"/>
  <c r="G178" i="159"/>
  <c r="H178" i="159"/>
  <c r="N178" i="159"/>
  <c r="T177" i="159"/>
  <c r="P223" i="159"/>
  <c r="P227" i="159"/>
  <c r="P229" i="159" s="1"/>
  <c r="M164" i="11"/>
  <c r="I212" i="11"/>
  <c r="I213" i="11"/>
  <c r="I216" i="11"/>
  <c r="G212" i="11"/>
  <c r="G213" i="11"/>
  <c r="G216" i="11"/>
  <c r="K212" i="11"/>
  <c r="K213" i="11"/>
  <c r="K216" i="11"/>
  <c r="M212" i="11"/>
  <c r="M213" i="11"/>
  <c r="M216" i="11"/>
  <c r="Q166" i="11"/>
  <c r="H212" i="11"/>
  <c r="H213" i="11"/>
  <c r="H216" i="11"/>
  <c r="E168" i="11"/>
  <c r="M167" i="11"/>
  <c r="L167" i="11"/>
  <c r="K167" i="11"/>
  <c r="J167" i="11"/>
  <c r="I167" i="11"/>
  <c r="H167" i="11"/>
  <c r="G167" i="11"/>
  <c r="F167" i="11"/>
  <c r="N167" i="11"/>
  <c r="J212" i="11"/>
  <c r="J213" i="11"/>
  <c r="J216" i="11"/>
  <c r="Q161" i="11"/>
  <c r="N162" i="11"/>
  <c r="F212" i="11"/>
  <c r="F213" i="11"/>
  <c r="F216" i="11"/>
  <c r="L212" i="11"/>
  <c r="L213" i="11"/>
  <c r="L216" i="11"/>
  <c r="M7" i="155" l="1"/>
  <c r="P180" i="159"/>
  <c r="M180" i="159"/>
  <c r="L180" i="159"/>
  <c r="E179" i="159"/>
  <c r="K180" i="159"/>
  <c r="J180" i="159"/>
  <c r="I180" i="159"/>
  <c r="F180" i="159"/>
  <c r="O180" i="159"/>
  <c r="N180" i="159"/>
  <c r="G180" i="159"/>
  <c r="H180" i="159"/>
  <c r="T178" i="159"/>
  <c r="L25" i="155"/>
  <c r="E22" i="155"/>
  <c r="E25" i="155"/>
  <c r="M24" i="155"/>
  <c r="C25" i="155"/>
  <c r="I25" i="155"/>
  <c r="J22" i="155"/>
  <c r="D25" i="155"/>
  <c r="C22" i="155"/>
  <c r="M20" i="155"/>
  <c r="I22" i="155"/>
  <c r="D22" i="155"/>
  <c r="K22" i="155"/>
  <c r="M21" i="155"/>
  <c r="L22" i="155"/>
  <c r="J25" i="155"/>
  <c r="K25" i="155"/>
  <c r="M6" i="155"/>
  <c r="M214" i="11"/>
  <c r="M218" i="11"/>
  <c r="K219" i="11"/>
  <c r="K217" i="11"/>
  <c r="M219" i="11"/>
  <c r="M217" i="11"/>
  <c r="L219" i="11"/>
  <c r="L217" i="11"/>
  <c r="G214" i="11"/>
  <c r="G218" i="11"/>
  <c r="L214" i="11"/>
  <c r="L218" i="11"/>
  <c r="F219" i="11"/>
  <c r="F217" i="11"/>
  <c r="H219" i="11"/>
  <c r="H217" i="11"/>
  <c r="F214" i="11"/>
  <c r="F218" i="11"/>
  <c r="I219" i="11"/>
  <c r="I217" i="11"/>
  <c r="J214" i="11"/>
  <c r="J218" i="11"/>
  <c r="K214" i="11"/>
  <c r="K218" i="11"/>
  <c r="K220" i="11" s="1"/>
  <c r="G219" i="11"/>
  <c r="G217" i="11"/>
  <c r="H168" i="11"/>
  <c r="G168" i="11"/>
  <c r="F168" i="11"/>
  <c r="K168" i="11"/>
  <c r="J168" i="11"/>
  <c r="I168" i="11"/>
  <c r="E169" i="11"/>
  <c r="L168" i="11"/>
  <c r="M168" i="11"/>
  <c r="N168" i="11"/>
  <c r="Q167" i="11"/>
  <c r="H214" i="11"/>
  <c r="H218" i="11"/>
  <c r="Q162" i="11"/>
  <c r="N212" i="11"/>
  <c r="N213" i="11"/>
  <c r="N216" i="11"/>
  <c r="J219" i="11"/>
  <c r="J217" i="11"/>
  <c r="I214" i="11"/>
  <c r="I218" i="11"/>
  <c r="M14" i="153" l="1"/>
  <c r="M13" i="153"/>
  <c r="M40" i="153"/>
  <c r="M35" i="153"/>
  <c r="M52" i="153"/>
  <c r="M32" i="153"/>
  <c r="M22" i="153"/>
  <c r="M10" i="153"/>
  <c r="M42" i="153"/>
  <c r="M28" i="153"/>
  <c r="M48" i="153"/>
  <c r="M5" i="153"/>
  <c r="M29" i="153"/>
  <c r="M49" i="153"/>
  <c r="M33" i="153"/>
  <c r="M34" i="153"/>
  <c r="M36" i="153"/>
  <c r="M45" i="153"/>
  <c r="M46" i="153"/>
  <c r="M57" i="153"/>
  <c r="M8" i="153"/>
  <c r="M30" i="153"/>
  <c r="M50" i="153"/>
  <c r="M9" i="153"/>
  <c r="M31" i="153"/>
  <c r="M51" i="153"/>
  <c r="M11" i="153"/>
  <c r="M53" i="153"/>
  <c r="M12" i="153"/>
  <c r="M56" i="153"/>
  <c r="M16" i="153"/>
  <c r="M6" i="153"/>
  <c r="M44" i="153"/>
  <c r="M47" i="153"/>
  <c r="M17" i="153"/>
  <c r="M37" i="153"/>
  <c r="M7" i="153"/>
  <c r="M18" i="153"/>
  <c r="M38" i="153"/>
  <c r="M19" i="153"/>
  <c r="M39" i="153"/>
  <c r="M21" i="153"/>
  <c r="M23" i="153"/>
  <c r="M24" i="153"/>
  <c r="M25" i="153"/>
  <c r="M26" i="153"/>
  <c r="M27" i="153"/>
  <c r="M20" i="153"/>
  <c r="M41" i="153"/>
  <c r="M43" i="153"/>
  <c r="M15" i="153"/>
  <c r="I179" i="159"/>
  <c r="F179" i="159"/>
  <c r="P179" i="159"/>
  <c r="M179" i="159"/>
  <c r="E181" i="159"/>
  <c r="L179" i="159"/>
  <c r="K179" i="159"/>
  <c r="J179" i="159"/>
  <c r="H179" i="159"/>
  <c r="G179" i="159"/>
  <c r="O179" i="159"/>
  <c r="N179" i="159"/>
  <c r="T180" i="159"/>
  <c r="M26" i="155"/>
  <c r="M25" i="155"/>
  <c r="M27" i="155"/>
  <c r="M22" i="155"/>
  <c r="G220" i="11"/>
  <c r="I220" i="11"/>
  <c r="H220" i="11"/>
  <c r="F220" i="11"/>
  <c r="N214" i="11"/>
  <c r="N218" i="11"/>
  <c r="M220" i="11"/>
  <c r="Q168" i="11"/>
  <c r="L169" i="11"/>
  <c r="M169" i="11"/>
  <c r="F169" i="11"/>
  <c r="E171" i="11"/>
  <c r="K169" i="11"/>
  <c r="J169" i="11"/>
  <c r="I169" i="11"/>
  <c r="H169" i="11"/>
  <c r="G169" i="11"/>
  <c r="N169" i="11"/>
  <c r="J220" i="11"/>
  <c r="L220" i="11"/>
  <c r="N219" i="11"/>
  <c r="N217" i="11"/>
  <c r="T179" i="159" l="1"/>
  <c r="E182" i="159"/>
  <c r="P181" i="159"/>
  <c r="M181" i="159"/>
  <c r="L181" i="159"/>
  <c r="K181" i="159"/>
  <c r="J181" i="159"/>
  <c r="G181" i="159"/>
  <c r="N181" i="159"/>
  <c r="O181" i="159"/>
  <c r="H181" i="159"/>
  <c r="F181" i="159"/>
  <c r="I181" i="159"/>
  <c r="M28" i="155"/>
  <c r="N220" i="11"/>
  <c r="M8" i="155"/>
  <c r="Q169" i="11"/>
  <c r="E170" i="11"/>
  <c r="H171" i="11"/>
  <c r="L171" i="11"/>
  <c r="M171" i="11"/>
  <c r="J171" i="11"/>
  <c r="F171" i="11"/>
  <c r="K171" i="11"/>
  <c r="I171" i="11"/>
  <c r="G171" i="11"/>
  <c r="N171" i="11"/>
  <c r="N26" i="155" l="1"/>
  <c r="N23" i="155"/>
  <c r="N20" i="155"/>
  <c r="N22" i="155"/>
  <c r="T181" i="159"/>
  <c r="J182" i="159"/>
  <c r="G182" i="159"/>
  <c r="F182" i="159"/>
  <c r="E183" i="159"/>
  <c r="N182" i="159"/>
  <c r="P182" i="159"/>
  <c r="O182" i="159"/>
  <c r="M182" i="159"/>
  <c r="L182" i="159"/>
  <c r="K182" i="159"/>
  <c r="H182" i="159"/>
  <c r="I182" i="159"/>
  <c r="N28" i="155"/>
  <c r="N24" i="155"/>
  <c r="N21" i="155"/>
  <c r="N25" i="155"/>
  <c r="N27" i="155"/>
  <c r="M10" i="155"/>
  <c r="Q171" i="11"/>
  <c r="J170" i="11"/>
  <c r="I170" i="11"/>
  <c r="H170" i="11"/>
  <c r="G170" i="11"/>
  <c r="F170" i="11"/>
  <c r="E172" i="11"/>
  <c r="M170" i="11"/>
  <c r="L170" i="11"/>
  <c r="K170" i="11"/>
  <c r="N170" i="11"/>
  <c r="T182" i="159" l="1"/>
  <c r="N183" i="159"/>
  <c r="M183" i="159"/>
  <c r="L183" i="159"/>
  <c r="K183" i="159"/>
  <c r="J183" i="159"/>
  <c r="G183" i="159"/>
  <c r="F183" i="159"/>
  <c r="E184" i="159"/>
  <c r="O183" i="159"/>
  <c r="P183" i="159"/>
  <c r="I183" i="159"/>
  <c r="H183" i="159"/>
  <c r="M9" i="155"/>
  <c r="Q170" i="11"/>
  <c r="L172" i="11"/>
  <c r="K172" i="11"/>
  <c r="J172" i="11"/>
  <c r="I172" i="11"/>
  <c r="H172" i="11"/>
  <c r="G172" i="11"/>
  <c r="F172" i="11"/>
  <c r="M172" i="11"/>
  <c r="E173" i="11"/>
  <c r="N172" i="11"/>
  <c r="T183" i="159" l="1"/>
  <c r="E185" i="159"/>
  <c r="N184" i="159"/>
  <c r="M184" i="159"/>
  <c r="L184" i="159"/>
  <c r="K184" i="159"/>
  <c r="H184" i="159"/>
  <c r="I184" i="159"/>
  <c r="G184" i="159"/>
  <c r="F184" i="159"/>
  <c r="O184" i="159"/>
  <c r="P184" i="159"/>
  <c r="J184" i="159"/>
  <c r="M11" i="155"/>
  <c r="Q172" i="11"/>
  <c r="J173" i="11"/>
  <c r="E174" i="11"/>
  <c r="M173" i="11"/>
  <c r="L173" i="11"/>
  <c r="K173" i="11"/>
  <c r="I173" i="11"/>
  <c r="H173" i="11"/>
  <c r="G173" i="11"/>
  <c r="F173" i="11"/>
  <c r="N173" i="11"/>
  <c r="O185" i="159" l="1"/>
  <c r="O186" i="159" s="1"/>
  <c r="J185" i="159"/>
  <c r="J186" i="159" s="1"/>
  <c r="H185" i="159"/>
  <c r="H186" i="159" s="1"/>
  <c r="L185" i="159"/>
  <c r="L186" i="159" s="1"/>
  <c r="I185" i="159"/>
  <c r="I186" i="159" s="1"/>
  <c r="M185" i="159"/>
  <c r="M186" i="159" s="1"/>
  <c r="G185" i="159"/>
  <c r="G186" i="159" s="1"/>
  <c r="K185" i="159"/>
  <c r="K186" i="159" s="1"/>
  <c r="N185" i="159"/>
  <c r="N186" i="159" s="1"/>
  <c r="F185" i="159"/>
  <c r="F186" i="159" s="1"/>
  <c r="C15" i="155"/>
  <c r="T184" i="159"/>
  <c r="P185" i="159"/>
  <c r="M12" i="155"/>
  <c r="Q173" i="11"/>
  <c r="E175" i="11"/>
  <c r="M174" i="11"/>
  <c r="L174" i="11"/>
  <c r="K174" i="11"/>
  <c r="J174" i="11"/>
  <c r="I174" i="11"/>
  <c r="H174" i="11"/>
  <c r="G174" i="11"/>
  <c r="F174" i="11"/>
  <c r="N174" i="11"/>
  <c r="P186" i="159" l="1"/>
  <c r="T185" i="159"/>
  <c r="M13" i="155"/>
  <c r="Q174" i="11"/>
  <c r="L175" i="11"/>
  <c r="G175" i="11"/>
  <c r="M175" i="11"/>
  <c r="F175" i="11"/>
  <c r="E176" i="11"/>
  <c r="K175" i="11"/>
  <c r="J175" i="11"/>
  <c r="H175" i="11"/>
  <c r="I175" i="11"/>
  <c r="N175" i="11"/>
  <c r="F176" i="11" l="1"/>
  <c r="H176" i="11"/>
  <c r="H177" i="11" s="1"/>
  <c r="E15" i="155"/>
  <c r="M176" i="11"/>
  <c r="M177" i="11" s="1"/>
  <c r="L15" i="155"/>
  <c r="J176" i="11"/>
  <c r="I15" i="155"/>
  <c r="L176" i="11"/>
  <c r="L177" i="11" s="1"/>
  <c r="K15" i="155"/>
  <c r="I176" i="11"/>
  <c r="K176" i="11"/>
  <c r="J15" i="155"/>
  <c r="G176" i="11"/>
  <c r="G177" i="11" s="1"/>
  <c r="D15" i="155"/>
  <c r="I177" i="11"/>
  <c r="K177" i="11"/>
  <c r="J177" i="11"/>
  <c r="F177" i="11"/>
  <c r="Q175" i="11"/>
  <c r="N176" i="11"/>
  <c r="M14" i="155" l="1"/>
  <c r="Q176" i="11"/>
  <c r="N177" i="11"/>
  <c r="M15" i="155" l="1"/>
  <c r="N13" i="155" s="1"/>
  <c r="N12" i="155" l="1"/>
  <c r="N7" i="155"/>
  <c r="N11" i="155"/>
  <c r="N9" i="155"/>
  <c r="N10" i="155"/>
  <c r="N8" i="155"/>
  <c r="N6" i="155"/>
  <c r="N5" i="155"/>
  <c r="N15" i="155"/>
  <c r="N14" i="155"/>
</calcChain>
</file>

<file path=xl/comments1.xml><?xml version="1.0" encoding="utf-8"?>
<comments xmlns="http://schemas.openxmlformats.org/spreadsheetml/2006/main">
  <authors>
    <author>admin</author>
    <author>sumanta</author>
    <author>soopreao</author>
  </authors>
  <commentList>
    <comment ref="N43" authorId="0" shapeId="0">
      <text>
        <r>
          <rPr>
            <b/>
            <sz val="9"/>
            <color indexed="81"/>
            <rFont val="Tahoma"/>
            <family val="2"/>
          </rPr>
          <t>Gradewise production into ROM price as per CIL notification 2014-15
(GB AND SB)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9" authorId="0" shapeId="0">
      <text>
        <r>
          <rPr>
            <b/>
            <sz val="9"/>
            <color indexed="81"/>
            <rFont val="Tahoma"/>
            <family val="2"/>
          </rPr>
          <t>Gradewise production into ROM price as per CIL notification 2014-15
(GB AND SB)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2" authorId="1" shapeId="0">
      <text>
        <r>
          <rPr>
            <b/>
            <sz val="9"/>
            <color indexed="81"/>
            <rFont val="Tahoma"/>
            <family val="2"/>
          </rPr>
          <t>sumanta: Provisional Return 17-18</t>
        </r>
      </text>
    </comment>
    <comment ref="E182" authorId="1" shapeId="0">
      <text>
        <r>
          <rPr>
            <b/>
            <sz val="9"/>
            <color indexed="81"/>
            <rFont val="Tahoma"/>
            <family val="2"/>
          </rPr>
          <t>sumanta: Provisional Return 17-18</t>
        </r>
      </text>
    </comment>
    <comment ref="E183" authorId="1" shapeId="0">
      <text>
        <r>
          <rPr>
            <b/>
            <sz val="9"/>
            <color indexed="81"/>
            <rFont val="Tahoma"/>
            <family val="2"/>
          </rPr>
          <t>sumanta: Provisional Return 17-18</t>
        </r>
      </text>
    </comment>
    <comment ref="E184" authorId="1" shapeId="0">
      <text>
        <r>
          <rPr>
            <b/>
            <sz val="9"/>
            <color indexed="81"/>
            <rFont val="Tahoma"/>
            <family val="2"/>
          </rPr>
          <t>sumanta: Provisional Return 17-18</t>
        </r>
      </text>
    </comment>
    <comment ref="E185" authorId="1" shapeId="0">
      <text>
        <r>
          <rPr>
            <b/>
            <sz val="9"/>
            <color indexed="81"/>
            <rFont val="Tahoma"/>
            <family val="2"/>
          </rPr>
          <t>sumanta: Provisional Return 17-18</t>
        </r>
      </text>
    </comment>
    <comment ref="E186" authorId="1" shapeId="0">
      <text>
        <r>
          <rPr>
            <b/>
            <sz val="9"/>
            <color indexed="81"/>
            <rFont val="Tahoma"/>
            <family val="2"/>
          </rPr>
          <t>sumanta: Provisional Return 17-18</t>
        </r>
      </text>
    </comment>
    <comment ref="E187" authorId="1" shapeId="0">
      <text>
        <r>
          <rPr>
            <b/>
            <sz val="9"/>
            <color indexed="81"/>
            <rFont val="Tahoma"/>
            <family val="2"/>
          </rPr>
          <t>sumanta: Provisional Return 17-18</t>
        </r>
      </text>
    </comment>
    <comment ref="Z227" authorId="2" shapeId="0">
      <text>
        <r>
          <rPr>
            <sz val="9"/>
            <color indexed="81"/>
            <rFont val="Tahoma"/>
            <family val="2"/>
          </rPr>
          <t>Kapurdi and Jalipa are given together. No separate returns are provided.</t>
        </r>
      </text>
    </comment>
    <comment ref="J253" authorId="1" shapeId="0">
      <text>
        <r>
          <rPr>
            <b/>
            <sz val="9"/>
            <color indexed="81"/>
            <rFont val="Tahoma"/>
            <family val="2"/>
          </rPr>
          <t>sumanta:</t>
        </r>
        <r>
          <rPr>
            <sz val="9"/>
            <color indexed="81"/>
            <rFont val="Tahoma"/>
            <family val="2"/>
          </rPr>
          <t xml:space="preserve">
figs. Estimated in last years ratio</t>
        </r>
      </text>
    </comment>
  </commentList>
</comments>
</file>

<file path=xl/sharedStrings.xml><?xml version="1.0" encoding="utf-8"?>
<sst xmlns="http://schemas.openxmlformats.org/spreadsheetml/2006/main" count="6195" uniqueCount="678">
  <si>
    <t>cmab</t>
  </si>
  <si>
    <t>cmcd</t>
  </si>
  <si>
    <t>stab</t>
  </si>
  <si>
    <t>stcd</t>
  </si>
  <si>
    <t>pds</t>
  </si>
  <si>
    <t>met</t>
  </si>
  <si>
    <t>nmet</t>
  </si>
  <si>
    <t>ckg</t>
  </si>
  <si>
    <t>nckg</t>
  </si>
  <si>
    <t>traw</t>
  </si>
  <si>
    <t>ECL</t>
  </si>
  <si>
    <t>BCCL</t>
  </si>
  <si>
    <t>CCL</t>
  </si>
  <si>
    <t>NCL</t>
  </si>
  <si>
    <t>WCL</t>
  </si>
  <si>
    <t>SECL</t>
  </si>
  <si>
    <t>MCL</t>
  </si>
  <si>
    <t>NEC</t>
  </si>
  <si>
    <t>SCCL</t>
  </si>
  <si>
    <t>JKML</t>
  </si>
  <si>
    <t>JSMDCL</t>
  </si>
  <si>
    <t>DVC</t>
  </si>
  <si>
    <t>P</t>
  </si>
  <si>
    <t>J&amp;K</t>
  </si>
  <si>
    <t>JKD</t>
  </si>
  <si>
    <t>IISCOR</t>
  </si>
  <si>
    <t>WB</t>
  </si>
  <si>
    <t>MP</t>
  </si>
  <si>
    <t>MAH</t>
  </si>
  <si>
    <t>UP</t>
  </si>
  <si>
    <t>CHG</t>
  </si>
  <si>
    <t>ASM</t>
  </si>
  <si>
    <t>D</t>
  </si>
  <si>
    <t>S</t>
  </si>
  <si>
    <t>F</t>
  </si>
  <si>
    <t>V</t>
  </si>
  <si>
    <t>GUJ</t>
  </si>
  <si>
    <t>GMDCL</t>
  </si>
  <si>
    <t>TN</t>
  </si>
  <si>
    <t>RSMML</t>
  </si>
  <si>
    <t>RAJ</t>
  </si>
  <si>
    <t>GHCL</t>
  </si>
  <si>
    <t>SIL</t>
  </si>
  <si>
    <t>02</t>
  </si>
  <si>
    <t>16</t>
  </si>
  <si>
    <t>35</t>
  </si>
  <si>
    <t>TOT</t>
  </si>
  <si>
    <t>99</t>
  </si>
  <si>
    <t>O</t>
  </si>
  <si>
    <t>03</t>
  </si>
  <si>
    <t>30</t>
  </si>
  <si>
    <t>01</t>
  </si>
  <si>
    <t>36</t>
  </si>
  <si>
    <t>31</t>
  </si>
  <si>
    <t>32</t>
  </si>
  <si>
    <t>11</t>
  </si>
  <si>
    <t>07</t>
  </si>
  <si>
    <t>26</t>
  </si>
  <si>
    <t>04</t>
  </si>
  <si>
    <t>20</t>
  </si>
  <si>
    <t>33</t>
  </si>
  <si>
    <t>08</t>
  </si>
  <si>
    <t>09</t>
  </si>
  <si>
    <t>54</t>
  </si>
  <si>
    <t>55</t>
  </si>
  <si>
    <t>05</t>
  </si>
  <si>
    <t>21</t>
  </si>
  <si>
    <t/>
  </si>
  <si>
    <t>10</t>
  </si>
  <si>
    <t>VSLPPL</t>
  </si>
  <si>
    <t>typ</t>
  </si>
  <si>
    <t>C</t>
  </si>
  <si>
    <t>L</t>
  </si>
  <si>
    <t>CIL</t>
  </si>
  <si>
    <t>PUBLIC</t>
  </si>
  <si>
    <t>PRIVATE</t>
  </si>
  <si>
    <t>GRAND TOTAL</t>
  </si>
  <si>
    <t>SAIL</t>
  </si>
  <si>
    <t xml:space="preserve">STATEWISE LIGNITE </t>
  </si>
  <si>
    <t>STATEWISE RAW COAL</t>
  </si>
  <si>
    <t>COMPANY WISE LIGNITE</t>
  </si>
  <si>
    <t>COMPANY WISE STATEWISE RAW COAL</t>
  </si>
  <si>
    <t>differ company into state</t>
  </si>
  <si>
    <t>Company</t>
  </si>
  <si>
    <t>State</t>
  </si>
  <si>
    <t>ncpt</t>
  </si>
  <si>
    <t>pub</t>
  </si>
  <si>
    <t>capt</t>
  </si>
  <si>
    <t>pvt</t>
  </si>
  <si>
    <t>tot</t>
  </si>
  <si>
    <t>SPL</t>
  </si>
  <si>
    <t>12</t>
  </si>
  <si>
    <t>13</t>
  </si>
  <si>
    <t>14</t>
  </si>
  <si>
    <t>15</t>
  </si>
  <si>
    <t>17</t>
  </si>
  <si>
    <t>18</t>
  </si>
  <si>
    <t>19</t>
  </si>
  <si>
    <t>22</t>
  </si>
  <si>
    <t>23</t>
  </si>
  <si>
    <t>24</t>
  </si>
  <si>
    <t>25</t>
  </si>
  <si>
    <t>27</t>
  </si>
  <si>
    <t>BLK</t>
  </si>
  <si>
    <t>Tasra</t>
  </si>
  <si>
    <t>Sarshatali</t>
  </si>
  <si>
    <t>Parsa E &amp; Kanta Basan</t>
  </si>
  <si>
    <t>Ramnagar</t>
  </si>
  <si>
    <t>Chasnala</t>
  </si>
  <si>
    <t>Gare Palma IV/4</t>
  </si>
  <si>
    <t>Gare Palma IV/5</t>
  </si>
  <si>
    <t>Talabira I</t>
  </si>
  <si>
    <t>Belgaon</t>
  </si>
  <si>
    <t>pub/pvt</t>
  </si>
  <si>
    <t>capt/ncapt</t>
  </si>
  <si>
    <t>state</t>
  </si>
  <si>
    <t>company</t>
  </si>
  <si>
    <t>as per return</t>
  </si>
  <si>
    <t>Valia Lignite Mine</t>
  </si>
  <si>
    <t>Vastan Lignite OC Mine</t>
  </si>
  <si>
    <t>Mangrol Lignite Mine</t>
  </si>
  <si>
    <t>Gurha East Mine</t>
  </si>
  <si>
    <t>Kapurdi Lignite Mine</t>
  </si>
  <si>
    <t>RRVUNL</t>
  </si>
  <si>
    <t>Moher &amp; Moher Amlohri Extn</t>
  </si>
  <si>
    <t>met, nonmet and non coking not available in this year</t>
  </si>
  <si>
    <t xml:space="preserve"> </t>
  </si>
  <si>
    <t>Jharia</t>
  </si>
  <si>
    <t>West Bokaro</t>
  </si>
  <si>
    <t>This Figures is Provisional</t>
  </si>
  <si>
    <t>Panandhro</t>
  </si>
  <si>
    <t>Tadkeshwar</t>
  </si>
  <si>
    <t>Mata No Madh</t>
  </si>
  <si>
    <t>Suekha N</t>
  </si>
  <si>
    <t>Estimated over previous value</t>
  </si>
  <si>
    <t>ODI</t>
  </si>
  <si>
    <t>TLNG</t>
  </si>
  <si>
    <t>Share</t>
  </si>
  <si>
    <t>tab1b</t>
  </si>
  <si>
    <t>tab1c</t>
  </si>
  <si>
    <t>tab1d</t>
  </si>
  <si>
    <t>Shikni OC</t>
  </si>
  <si>
    <t>Amelia North</t>
  </si>
  <si>
    <t>TOTAL</t>
  </si>
  <si>
    <t>CESC</t>
  </si>
  <si>
    <t>GMR</t>
  </si>
  <si>
    <t>JPVL</t>
  </si>
  <si>
    <t>BALCO</t>
  </si>
  <si>
    <t>Gare Palma IV/2 &amp; 3</t>
  </si>
  <si>
    <t>SECL(GP-IV/2&amp;3)</t>
  </si>
  <si>
    <t>Jitpur</t>
  </si>
  <si>
    <t>IISCOJ</t>
  </si>
  <si>
    <t>IISCOC</t>
  </si>
  <si>
    <t>Khadsaliya lignite Mine</t>
  </si>
  <si>
    <t>G8</t>
  </si>
  <si>
    <t>G9</t>
  </si>
  <si>
    <t>G10</t>
  </si>
  <si>
    <t>G11</t>
  </si>
  <si>
    <t>G12</t>
  </si>
  <si>
    <t>06</t>
  </si>
  <si>
    <t>28</t>
  </si>
  <si>
    <t>29</t>
  </si>
  <si>
    <t>34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</si>
  <si>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</si>
  <si>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</si>
  <si>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</si>
  <si>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</si>
  <si>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</si>
  <si>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</si>
  <si>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</si>
  <si>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</si>
  <si>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</si>
  <si>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</si>
  <si>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</si>
  <si>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</si>
  <si>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</si>
  <si>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</si>
  <si>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</si>
  <si>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</si>
  <si>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</si>
  <si>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</si>
  <si>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</si>
  <si>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</si>
  <si>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</si>
  <si>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</si>
  <si>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</si>
  <si>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</si>
  <si>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</si>
  <si>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</si>
  <si>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</si>
  <si>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</si>
  <si>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</si>
  <si>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</si>
  <si>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</si>
  <si>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</si>
  <si>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</si>
  <si>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</si>
  <si>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</si>
  <si>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</si>
  <si>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</si>
  <si>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</si>
  <si>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</si>
  <si>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</si>
  <si>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</si>
  <si>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</si>
  <si>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</si>
  <si>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</si>
  <si>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</si>
  <si>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</si>
  <si>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</si>
  <si>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</si>
  <si>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</si>
  <si>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</si>
  <si>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</si>
  <si>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</si>
  <si>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</si>
  <si>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</si>
  <si>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</si>
  <si>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</si>
  <si>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</si>
  <si>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</si>
  <si>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</si>
  <si>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</si>
  <si>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</si>
  <si>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</si>
  <si>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</si>
  <si>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</si>
  <si>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</si>
  <si>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</si>
  <si>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</si>
  <si>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</si>
  <si>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</si>
  <si>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</si>
  <si>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</si>
  <si>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</si>
  <si>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</si>
  <si>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</si>
  <si>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</si>
  <si>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</si>
  <si>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</si>
  <si>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</si>
  <si>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</si>
  <si>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</si>
  <si>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</si>
  <si>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</si>
  <si>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</si>
  <si>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</si>
  <si>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</si>
  <si>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</si>
  <si>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</si>
  <si>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</si>
  <si>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</si>
  <si>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</si>
  <si>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</si>
  <si>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</si>
  <si>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</si>
  <si>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</si>
  <si>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</si>
  <si>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</si>
  <si>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</si>
  <si>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</si>
  <si>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</si>
  <si>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</si>
  <si>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</si>
  <si>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</si>
  <si>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</si>
  <si>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</si>
  <si>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</si>
  <si>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</si>
  <si>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</si>
  <si>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</si>
  <si>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</si>
  <si>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</si>
  <si>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</si>
  <si>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</si>
  <si>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</si>
  <si>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</si>
  <si>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</si>
  <si>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</si>
  <si>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</si>
  <si>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</si>
  <si>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</si>
  <si>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</si>
  <si>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</si>
  <si>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</si>
  <si>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</si>
  <si>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</si>
  <si>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</si>
  <si>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</si>
  <si>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</si>
  <si>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</si>
  <si>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</si>
  <si>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</si>
  <si>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</si>
  <si>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</si>
  <si>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</si>
  <si>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</si>
  <si>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</si>
  <si>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</si>
  <si>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</si>
  <si>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</si>
  <si>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</si>
  <si>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</si>
  <si>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</si>
  <si>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</si>
  <si>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</si>
  <si>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</si>
  <si>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</si>
  <si>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</si>
  <si>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</si>
  <si>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</si>
  <si>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</si>
  <si>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</si>
  <si>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</si>
  <si>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</si>
  <si>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</si>
  <si>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199</t>
  </si>
  <si>
    <t>200</t>
  </si>
  <si>
    <t>201</t>
  </si>
  <si>
    <t>202</t>
  </si>
  <si>
    <t>203</t>
  </si>
  <si>
    <t>204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</si>
  <si>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</si>
  <si>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</si>
  <si>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</si>
  <si>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</si>
  <si>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</si>
  <si>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</si>
  <si>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</si>
  <si>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</si>
  <si>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</si>
  <si>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</si>
  <si>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</si>
  <si>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</si>
  <si>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</si>
  <si>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</si>
  <si>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</si>
  <si>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</si>
  <si>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</si>
  <si>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</si>
  <si>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</si>
  <si>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</si>
  <si>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</si>
  <si>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</si>
  <si>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</si>
  <si>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</si>
  <si>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</si>
  <si>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</si>
  <si>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</si>
  <si>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</si>
  <si>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</si>
  <si>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</si>
  <si>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</si>
  <si>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</si>
  <si>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</si>
  <si>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</si>
  <si>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</si>
  <si>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</si>
  <si>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</si>
  <si>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</si>
  <si>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</si>
  <si>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</si>
  <si>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</si>
  <si>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</si>
  <si>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</si>
  <si>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</si>
  <si>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</si>
  <si>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</si>
  <si>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</si>
  <si>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</si>
  <si>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</si>
  <si>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</si>
  <si>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</si>
  <si>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</si>
  <si>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</si>
  <si>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</si>
  <si>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</si>
  <si>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</si>
  <si>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</si>
  <si>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</si>
  <si>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</si>
  <si>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</si>
  <si>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</si>
  <si>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</si>
  <si>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</si>
  <si>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</si>
  <si>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</si>
  <si>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</si>
  <si>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</si>
  <si>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</si>
  <si>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</si>
  <si>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</si>
  <si>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</si>
  <si>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</si>
  <si>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</si>
  <si>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</si>
  <si>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</si>
  <si>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</si>
  <si>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</si>
  <si>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</si>
  <si>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</si>
  <si>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</si>
  <si>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</si>
  <si>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</si>
  <si>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</si>
  <si>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</si>
  <si>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</si>
  <si>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</si>
  <si>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</si>
  <si>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</si>
  <si>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</si>
  <si>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</si>
  <si>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</si>
  <si>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</si>
  <si>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</si>
  <si>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</si>
  <si>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</si>
  <si>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</si>
  <si>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Gare Palma 1</t>
  </si>
  <si>
    <t>Pakri Barwadih</t>
  </si>
  <si>
    <t>RCCPL</t>
  </si>
  <si>
    <t>Sial Ghogri</t>
  </si>
  <si>
    <t>HIL_GP_IV/4</t>
  </si>
  <si>
    <t>HIL_GP_IV/5</t>
  </si>
  <si>
    <t>SECL(GP-IV/1)</t>
  </si>
  <si>
    <t xml:space="preserve">  </t>
  </si>
  <si>
    <t>Kathautia</t>
  </si>
  <si>
    <t>TUML</t>
  </si>
  <si>
    <t>Marki Mangli I</t>
  </si>
  <si>
    <t>HIL_KOC</t>
  </si>
  <si>
    <t>Jalipa Lignite Mine</t>
  </si>
  <si>
    <t>Chotia II</t>
  </si>
  <si>
    <t>313</t>
  </si>
  <si>
    <t>314</t>
  </si>
  <si>
    <t>315</t>
  </si>
  <si>
    <t>316</t>
  </si>
  <si>
    <t>317</t>
  </si>
  <si>
    <t>318</t>
  </si>
  <si>
    <t>Dulanga</t>
  </si>
  <si>
    <t>319</t>
  </si>
  <si>
    <t>320</t>
  </si>
  <si>
    <t>321</t>
  </si>
  <si>
    <t>322</t>
  </si>
  <si>
    <t>323</t>
  </si>
  <si>
    <t>324</t>
  </si>
  <si>
    <t>325</t>
  </si>
  <si>
    <t>TSPGCL</t>
  </si>
  <si>
    <t>Tadicherla</t>
  </si>
  <si>
    <t>326</t>
  </si>
  <si>
    <t>327</t>
  </si>
  <si>
    <t>328</t>
  </si>
  <si>
    <t>329</t>
  </si>
  <si>
    <t>330</t>
  </si>
  <si>
    <t>Gare Palma IV/8</t>
  </si>
  <si>
    <t>AMBUJA</t>
  </si>
  <si>
    <t>331</t>
  </si>
  <si>
    <t>332</t>
  </si>
  <si>
    <t>333</t>
  </si>
  <si>
    <t>334</t>
  </si>
  <si>
    <t>335</t>
  </si>
  <si>
    <t>336</t>
  </si>
  <si>
    <t>OCL</t>
  </si>
  <si>
    <t>Ardhagram</t>
  </si>
  <si>
    <t>337</t>
  </si>
  <si>
    <t>338</t>
  </si>
  <si>
    <t>339</t>
  </si>
  <si>
    <t>400</t>
  </si>
  <si>
    <t>401</t>
  </si>
  <si>
    <t>402</t>
  </si>
  <si>
    <t>Barjora</t>
  </si>
  <si>
    <t>Rajpardi,Panandro,Tadkesar,Mata-No-Madh,Surka,Umarsar</t>
  </si>
  <si>
    <t>NTPC_PB</t>
  </si>
  <si>
    <t>NTPC_DG</t>
  </si>
  <si>
    <t>Giral, Matasukh, Sonari</t>
  </si>
  <si>
    <t>TSLJH</t>
  </si>
  <si>
    <t>TSLWB</t>
  </si>
  <si>
    <t>NTPC_TP</t>
  </si>
  <si>
    <t>Tallipalli</t>
  </si>
  <si>
    <t>Barjora North</t>
  </si>
  <si>
    <t>OCPL</t>
  </si>
  <si>
    <t>WBPDCL_B</t>
  </si>
  <si>
    <t>WBPDCL_BN</t>
  </si>
  <si>
    <t>Manoharpur</t>
  </si>
  <si>
    <t>Pachhwara North</t>
  </si>
  <si>
    <t>WBPDCL_PN</t>
  </si>
  <si>
    <t>CSPGCL</t>
  </si>
  <si>
    <t>GP/S-III</t>
  </si>
  <si>
    <t>DPL</t>
  </si>
  <si>
    <t>Trans Damodar</t>
  </si>
  <si>
    <t>NLCL_I</t>
  </si>
  <si>
    <t>NLCL_1A</t>
  </si>
  <si>
    <t>NLCL_II</t>
  </si>
  <si>
    <t>NLCL_B</t>
  </si>
  <si>
    <t>NLCL_T-II&amp;III</t>
  </si>
  <si>
    <t>Talabira II &amp; III</t>
  </si>
  <si>
    <t>WBPDCL_GB</t>
  </si>
  <si>
    <t>Gangaramchak Bhadulia</t>
  </si>
  <si>
    <t>GIPCL_VL</t>
  </si>
  <si>
    <t>GIPCL_VS</t>
  </si>
  <si>
    <t>GIPCL_MN</t>
  </si>
  <si>
    <t>BLMCL_K</t>
  </si>
  <si>
    <t>BLMCL_J</t>
  </si>
  <si>
    <t>Mine-I</t>
  </si>
  <si>
    <t>Mine-1A</t>
  </si>
  <si>
    <t>Mine_II</t>
  </si>
  <si>
    <t>Barsingsar</t>
  </si>
  <si>
    <t>NLCIL_T-II&amp;III</t>
  </si>
  <si>
    <t>Block/Mine</t>
  </si>
  <si>
    <t>Amount of Royalty Paid</t>
  </si>
  <si>
    <t>Amount of DMF Paid</t>
  </si>
  <si>
    <t>Amount of NMET Paid</t>
  </si>
  <si>
    <t>Corporate Income Tax</t>
  </si>
  <si>
    <t>Cess On Coal Paid*</t>
  </si>
  <si>
    <t>State GST Paid</t>
  </si>
  <si>
    <t>Entry Tax Paid on Coal</t>
  </si>
  <si>
    <t>Total Amount Paid</t>
  </si>
  <si>
    <t>Type</t>
  </si>
  <si>
    <t>Central GST Paid</t>
  </si>
  <si>
    <t>Umarsar</t>
  </si>
  <si>
    <t>Rajpardi</t>
  </si>
  <si>
    <t>GPCL</t>
  </si>
  <si>
    <t>UTCL</t>
  </si>
  <si>
    <t>Bicharpur</t>
  </si>
  <si>
    <t>JPL</t>
  </si>
  <si>
    <t>THDC</t>
  </si>
  <si>
    <t>Amelia</t>
  </si>
  <si>
    <t>Jamkhani</t>
  </si>
  <si>
    <t>PSPCL</t>
  </si>
  <si>
    <t>Pachhwara Central</t>
  </si>
  <si>
    <t>Suliyari</t>
  </si>
  <si>
    <t>SEML</t>
  </si>
  <si>
    <t>BSMPL</t>
  </si>
  <si>
    <t>Tubed</t>
  </si>
  <si>
    <t>Reporting of Payment of Royalty, DMF, etc  to different States during 2022-23</t>
  </si>
  <si>
    <t>Chatti Bariatu</t>
  </si>
  <si>
    <t>NTPC_CB</t>
  </si>
  <si>
    <t>KPCL</t>
  </si>
  <si>
    <t>BSIL</t>
  </si>
  <si>
    <t>SECL(GP 2&amp;3)</t>
  </si>
  <si>
    <t>Gare Palma 2&amp;3</t>
  </si>
  <si>
    <t>DVC_B</t>
  </si>
  <si>
    <t>Bermo</t>
  </si>
  <si>
    <t>DVC_T</t>
  </si>
  <si>
    <t>APMDCL</t>
  </si>
  <si>
    <t>Baranj</t>
  </si>
  <si>
    <t>Marki Mangli III</t>
  </si>
  <si>
    <t>Gare Palma IV/7</t>
  </si>
  <si>
    <t>Vedanta</t>
  </si>
  <si>
    <t>Goitoria East &amp; West</t>
  </si>
  <si>
    <t>Jalipa</t>
  </si>
  <si>
    <t>Kapurdi</t>
  </si>
  <si>
    <t>Khadsaliya</t>
  </si>
  <si>
    <t>Mangrol</t>
  </si>
  <si>
    <t>Valia</t>
  </si>
  <si>
    <t>Vastan</t>
  </si>
  <si>
    <t>GMDCL_MM</t>
  </si>
  <si>
    <t>Mata Na Madh</t>
  </si>
  <si>
    <t>GMDCL_RP</t>
  </si>
  <si>
    <t>GMDCL_SN</t>
  </si>
  <si>
    <t>Surka North</t>
  </si>
  <si>
    <t>GMDCL_US</t>
  </si>
  <si>
    <t>GMDCL_TS</t>
  </si>
  <si>
    <t>Tadkesar</t>
  </si>
  <si>
    <t>Ghoggha-Surkha</t>
  </si>
  <si>
    <t>Block</t>
  </si>
  <si>
    <t>duff</t>
  </si>
  <si>
    <t>Total</t>
  </si>
  <si>
    <t>Total Public</t>
  </si>
  <si>
    <t>Total Private</t>
  </si>
  <si>
    <t>Total Non Captive</t>
  </si>
  <si>
    <t>Total Captive</t>
  </si>
  <si>
    <t>Grand Total</t>
  </si>
  <si>
    <t>FOR  COAL</t>
  </si>
  <si>
    <t>FOR  LIGNITE</t>
  </si>
  <si>
    <t>HIL</t>
  </si>
  <si>
    <t>TSL</t>
  </si>
  <si>
    <t>WBPDCL</t>
  </si>
  <si>
    <t>NTPC</t>
  </si>
  <si>
    <t>IISCO</t>
  </si>
  <si>
    <t>(Figure in Crore Rupees)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</si>
  <si>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</si>
  <si>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</si>
  <si>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</si>
  <si>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</si>
  <si>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</si>
  <si>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</si>
  <si>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</si>
  <si>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</si>
  <si>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</si>
  <si>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</si>
  <si>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</si>
  <si>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All India</t>
  </si>
  <si>
    <t>Cess On Coal Paid</t>
  </si>
  <si>
    <t>Assam</t>
  </si>
  <si>
    <t>Chhattisgarh</t>
  </si>
  <si>
    <t>Jammu &amp; Kashmir</t>
  </si>
  <si>
    <t>Jharkhand</t>
  </si>
  <si>
    <t>Madhya Pradesh</t>
  </si>
  <si>
    <t>Maharashtra</t>
  </si>
  <si>
    <t>Odisha</t>
  </si>
  <si>
    <t>Telangana</t>
  </si>
  <si>
    <t>Uttar Pradesh</t>
  </si>
  <si>
    <t>West Bengal</t>
  </si>
  <si>
    <t>Share
(%)</t>
  </si>
  <si>
    <t>BLMCL</t>
  </si>
  <si>
    <t>GIPCL</t>
  </si>
  <si>
    <t>Tamilnadu</t>
  </si>
  <si>
    <t>Gujarat</t>
  </si>
  <si>
    <t>Rajasthan</t>
  </si>
  <si>
    <t>Public Non Captive</t>
  </si>
  <si>
    <t>Public Captive</t>
  </si>
  <si>
    <t>Private Non Captive</t>
  </si>
  <si>
    <t>Private Captive</t>
  </si>
  <si>
    <t>Non-CIL</t>
  </si>
  <si>
    <t>Sub-Total Jharkhand</t>
  </si>
  <si>
    <t>Sub-Total Odisha</t>
  </si>
  <si>
    <t>Sub-Total Madhya Pradesh</t>
  </si>
  <si>
    <t>Sub Total Maharashtra</t>
  </si>
  <si>
    <t>Andhra Pradesh</t>
  </si>
  <si>
    <t>Sub Total Telangana</t>
  </si>
  <si>
    <t>Sub Total West Bengal</t>
  </si>
  <si>
    <t>Sub Total Assam</t>
  </si>
  <si>
    <t>Sub Total Uttar Pradesh</t>
  </si>
  <si>
    <t>AP</t>
  </si>
  <si>
    <t>J &amp; K</t>
  </si>
  <si>
    <t>Lignite</t>
  </si>
  <si>
    <t>CIL/N</t>
  </si>
  <si>
    <t>eds</t>
  </si>
  <si>
    <t>Dividend</t>
  </si>
  <si>
    <t>IGST</t>
  </si>
  <si>
    <t>Reporting of Payment of Royalty, DMF, etc  to different States during 2023-24</t>
  </si>
  <si>
    <t>Transit Fee</t>
  </si>
  <si>
    <t>MPGATSVA</t>
  </si>
  <si>
    <t>Moghla &amp; Metka</t>
  </si>
  <si>
    <t>NTPC_KD</t>
  </si>
  <si>
    <t>Kerandari</t>
  </si>
  <si>
    <t>WBPDCL_T</t>
  </si>
  <si>
    <t>Tara (East &amp; West)</t>
  </si>
  <si>
    <t>TGGENCO</t>
  </si>
  <si>
    <t>NLCL_II&amp;III</t>
  </si>
  <si>
    <t>Additional Amount</t>
  </si>
  <si>
    <t>JPL_IV/1</t>
  </si>
  <si>
    <t>Gare Palma IV/1</t>
  </si>
  <si>
    <t>JPL_IV/2 &amp; 3</t>
  </si>
  <si>
    <t>JSPL_GP IV/6</t>
  </si>
  <si>
    <t>Gare Palma IV/6</t>
  </si>
  <si>
    <t>JSPL_UC</t>
  </si>
  <si>
    <t>Utkal C</t>
  </si>
  <si>
    <t>AIPL</t>
  </si>
  <si>
    <t>Takli Jena Bellora</t>
  </si>
  <si>
    <t>NALCO</t>
  </si>
  <si>
    <t>Utkal D</t>
  </si>
  <si>
    <t xml:space="preserve">Reserve </t>
  </si>
  <si>
    <t>cmrc</t>
  </si>
  <si>
    <t>nrs</t>
  </si>
  <si>
    <t>JSPL</t>
  </si>
  <si>
    <t>(12)</t>
  </si>
  <si>
    <t>(13)</t>
  </si>
  <si>
    <t>Company
Type</t>
  </si>
  <si>
    <t>2022-23</t>
  </si>
  <si>
    <t>Madhya
Pradesh</t>
  </si>
  <si>
    <t>2023-24</t>
  </si>
  <si>
    <t>Table 7.7 : State Wise Payment of Royalty, DMF &amp; NMET in India during last Three Years (CIL &amp; Non-CIL)</t>
  </si>
  <si>
    <t>CMPDI</t>
  </si>
  <si>
    <t>CIL(Standalone)</t>
  </si>
  <si>
    <t>PIL</t>
  </si>
  <si>
    <t>FC</t>
  </si>
  <si>
    <t>Table 7.1 : Company Wise Payment of Royalty, DMF, NMET and other Taxes during 2024-25 (Coal)</t>
  </si>
  <si>
    <t>Table 7.2 : State Wise Payment of Royalty, DMF, NMET and other Taxes during 2024-25 (Coal)</t>
  </si>
  <si>
    <t>Table 7.3 : Company Type Wise Payment of Royalty, DMF, NMET and other Taxes during 2024-25-24 (Coal)</t>
  </si>
  <si>
    <t>2024-25</t>
  </si>
  <si>
    <t>NLCIL</t>
  </si>
  <si>
    <t>Table 7.5 : State Wise Payment of Royalty, DMF, NMET and other Taxes during 2024-25 (Lignite)</t>
  </si>
  <si>
    <t>Table 7.4 : Company Wise Payment of Royalty, DMF, NMET and other Taxes during 2024-25 (Lignite)</t>
  </si>
  <si>
    <t>Table 7.6 : Company Type Wise Payment of Royalty, DMF, NMET and other Taxes during 2024-25 (Lignite)</t>
  </si>
  <si>
    <t>Royalty Paid</t>
  </si>
  <si>
    <t>DMF Paid</t>
  </si>
  <si>
    <t>NMET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</si>
</sst>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00"/>
    <numFmt numFmtId="165" formatCode="0.0"/>
    <numFmt numFmtId="166" formatCode="0.0000000"/>
    <numFmt numFmtId="167" formatCode="0.000000"/>
    <numFmt numFmtId="168" formatCode="#,##0.000"/>
    <numFmt numFmtId="169" formatCode="#,##0.0000000"/>
    <numFmt numFmtId="170" formatCode="#,##0.000000000"/>
    <numFmt numFmtId="171" formatCode="&quot;₹&quot;\ #,##0.00"/>
  </numFmts>
  <fonts count="5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rgb="FFFF0000"/>
      <name val="Helvetica Narrow"/>
      <family val="2"/>
    </font>
    <font>
      <sz val="10"/>
      <color rgb="FFFF0000"/>
      <name val="Helvetica Narrow"/>
      <family val="2"/>
    </font>
    <font>
      <b/>
      <sz val="10"/>
      <color rgb="FFFF0000"/>
      <name val="Helvetica Narrow"/>
      <family val="2"/>
    </font>
    <font>
      <b/>
      <u/>
      <sz val="10"/>
      <color rgb="FFFF0000"/>
      <name val="Helvetica Narrow"/>
      <family val="2"/>
    </font>
    <font>
      <sz val="10"/>
      <color rgb="FF0000FF"/>
      <name val="Helvetica Narrow"/>
      <family val="2"/>
    </font>
    <font>
      <b/>
      <sz val="10"/>
      <color rgb="FF0000FF"/>
      <name val="Helvetica Narrow"/>
      <family val="2"/>
    </font>
    <font>
      <sz val="10"/>
      <color rgb="FF00B050"/>
      <name val="Helvetica Narrow"/>
      <family val="2"/>
    </font>
    <font>
      <b/>
      <sz val="10"/>
      <color rgb="FF00B050"/>
      <name val="Helvetica Narrow"/>
      <family val="2"/>
    </font>
    <font>
      <sz val="11"/>
      <color rgb="FF0000FF"/>
      <name val="Helvetica Narrow"/>
      <family val="2"/>
    </font>
    <font>
      <sz val="12"/>
      <color rgb="FF0000FF"/>
      <name val="Arial Narrow"/>
      <family val="2"/>
    </font>
    <font>
      <sz val="11"/>
      <color rgb="FF0000FF"/>
      <name val="Arial"/>
      <family val="2"/>
    </font>
    <font>
      <b/>
      <u/>
      <sz val="10"/>
      <color rgb="FF0000FF"/>
      <name val="Helvetica Narrow"/>
      <family val="2"/>
    </font>
    <font>
      <sz val="10"/>
      <color rgb="FF0000FF"/>
      <name val="Helvetica Narrow"/>
      <family val="3"/>
    </font>
    <font>
      <sz val="10"/>
      <color rgb="FF000099"/>
      <name val="Helvetica Narrow"/>
      <family val="2"/>
    </font>
    <font>
      <b/>
      <sz val="10"/>
      <color rgb="FF000099"/>
      <name val="Helvetica Narrow"/>
      <family val="2"/>
    </font>
    <font>
      <sz val="11"/>
      <color rgb="FF000099"/>
      <name val="Helvetica Narrow"/>
      <family val="2"/>
    </font>
    <font>
      <sz val="11"/>
      <color rgb="FF00B050"/>
      <name val="Helvetica Narrow"/>
      <family val="2"/>
    </font>
    <font>
      <b/>
      <sz val="11"/>
      <color rgb="FF000099"/>
      <name val="Helvetica Narrow"/>
      <family val="2"/>
    </font>
    <font>
      <sz val="10"/>
      <color rgb="FF003399"/>
      <name val="Helvetica Narrow"/>
      <family val="2"/>
    </font>
    <font>
      <sz val="11"/>
      <color rgb="FF003399"/>
      <name val="Helvetica Narrow"/>
      <family val="2"/>
    </font>
    <font>
      <b/>
      <sz val="10"/>
      <color rgb="FF003399"/>
      <name val="Helvetica Narrow"/>
      <family val="2"/>
    </font>
    <font>
      <b/>
      <sz val="11"/>
      <color rgb="FF003399"/>
      <name val="Helvetica Narrow"/>
      <family val="2"/>
    </font>
    <font>
      <sz val="10"/>
      <color rgb="FF003399"/>
      <name val="Arial Narrow"/>
      <family val="2"/>
    </font>
    <font>
      <sz val="11"/>
      <color rgb="FFFF0000"/>
      <name val="Arial Narrow"/>
      <family val="2"/>
    </font>
    <font>
      <sz val="11"/>
      <color rgb="FF0000FF"/>
      <name val="Arial Narrow"/>
      <family val="2"/>
    </font>
    <font>
      <b/>
      <sz val="11"/>
      <color rgb="FF0000FF"/>
      <name val="Arial Narrow"/>
      <family val="2"/>
    </font>
    <font>
      <b/>
      <u/>
      <sz val="11"/>
      <color rgb="FF0000FF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11"/>
      <color theme="1"/>
      <name val="Arial Narrow"/>
      <family val="2"/>
    </font>
    <font>
      <sz val="11"/>
      <color theme="1" tint="4.9989318521683403E-2"/>
      <name val="Arial Narrow"/>
      <family val="2"/>
    </font>
    <font>
      <sz val="10"/>
      <color theme="1" tint="4.9989318521683403E-2"/>
      <name val="Arial Narrow"/>
      <family val="2"/>
    </font>
    <font>
      <b/>
      <sz val="11"/>
      <color theme="1" tint="4.9989318521683403E-2"/>
      <name val="Arial Narrow"/>
      <family val="2"/>
    </font>
    <font>
      <b/>
      <sz val="11"/>
      <color rgb="FF00B05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rgb="FF00B0F0"/>
      <name val="Arial Narrow"/>
      <family val="2"/>
    </font>
    <font>
      <b/>
      <sz val="11"/>
      <color rgb="FF00B0F0"/>
      <name val="Arial Narrow"/>
      <family val="2"/>
    </font>
    <font>
      <sz val="12"/>
      <color rgb="FF00B0F0"/>
      <name val="Arial Narrow"/>
      <family val="2"/>
    </font>
    <font>
      <sz val="10"/>
      <color rgb="FF00B0F0"/>
      <name val="Arial Narrow"/>
      <family val="2"/>
    </font>
    <font>
      <sz val="10"/>
      <color rgb="FF00B0F0"/>
      <name val="Arial"/>
      <family val="2"/>
    </font>
    <font>
      <b/>
      <u/>
      <sz val="11"/>
      <name val="Arial Narrow"/>
      <family val="2"/>
    </font>
    <font>
      <sz val="10"/>
      <color rgb="FF0000FF"/>
      <name val="Arial Narrow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57" fillId="0" borderId="0"/>
  </cellStyleXfs>
  <cellXfs count="613">
    <xf numFmtId="0" fontId="0" fillId="0" borderId="0" xfId="0"/>
    <xf numFmtId="1" fontId="9" fillId="0" borderId="0" xfId="0" applyNumberFormat="1" applyFont="1" applyAlignment="1">
      <alignment horizontal="right"/>
    </xf>
    <xf numFmtId="49" fontId="10" fillId="0" borderId="0" xfId="0" applyNumberFormat="1" applyFont="1"/>
    <xf numFmtId="49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1" fontId="10" fillId="0" borderId="0" xfId="0" applyNumberFormat="1" applyFont="1"/>
    <xf numFmtId="49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0" fontId="11" fillId="0" borderId="0" xfId="0" applyFont="1"/>
    <xf numFmtId="49" fontId="9" fillId="0" borderId="0" xfId="2" applyNumberFormat="1" applyFont="1" applyAlignment="1">
      <alignment vertical="center"/>
    </xf>
    <xf numFmtId="49" fontId="10" fillId="0" borderId="0" xfId="2" applyNumberFormat="1" applyFont="1" applyAlignment="1">
      <alignment vertical="center" wrapText="1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49" fontId="11" fillId="0" borderId="0" xfId="0" applyNumberFormat="1" applyFont="1"/>
    <xf numFmtId="49" fontId="11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" fontId="11" fillId="0" borderId="0" xfId="0" applyNumberFormat="1" applyFont="1"/>
    <xf numFmtId="49" fontId="10" fillId="0" borderId="0" xfId="0" applyNumberFormat="1" applyFont="1" applyAlignment="1">
      <alignment horizontal="right"/>
    </xf>
    <xf numFmtId="49" fontId="12" fillId="0" borderId="0" xfId="0" applyNumberFormat="1" applyFont="1"/>
    <xf numFmtId="49" fontId="11" fillId="0" borderId="4" xfId="0" applyNumberFormat="1" applyFont="1" applyBorder="1"/>
    <xf numFmtId="49" fontId="11" fillId="0" borderId="4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right"/>
    </xf>
    <xf numFmtId="164" fontId="10" fillId="0" borderId="0" xfId="0" applyNumberFormat="1" applyFont="1"/>
    <xf numFmtId="0" fontId="11" fillId="0" borderId="4" xfId="0" applyFont="1" applyBorder="1" applyAlignment="1">
      <alignment horizontal="center"/>
    </xf>
    <xf numFmtId="1" fontId="13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left" vertical="center"/>
    </xf>
    <xf numFmtId="49" fontId="15" fillId="0" borderId="0" xfId="0" applyNumberFormat="1" applyFont="1"/>
    <xf numFmtId="49" fontId="15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right"/>
    </xf>
    <xf numFmtId="1" fontId="15" fillId="0" borderId="0" xfId="0" applyNumberFormat="1" applyFont="1"/>
    <xf numFmtId="0" fontId="15" fillId="0" borderId="0" xfId="0" applyFont="1"/>
    <xf numFmtId="1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/>
    </xf>
    <xf numFmtId="49" fontId="13" fillId="0" borderId="0" xfId="0" applyNumberFormat="1" applyFont="1"/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" fontId="17" fillId="0" borderId="0" xfId="0" applyNumberFormat="1" applyFont="1" applyAlignment="1">
      <alignment horizontal="right"/>
    </xf>
    <xf numFmtId="1" fontId="13" fillId="0" borderId="0" xfId="0" applyNumberFormat="1" applyFont="1"/>
    <xf numFmtId="0" fontId="13" fillId="0" borderId="0" xfId="0" applyFont="1"/>
    <xf numFmtId="1" fontId="13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1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49" fontId="15" fillId="2" borderId="0" xfId="0" applyNumberFormat="1" applyFont="1" applyFill="1" applyAlignment="1">
      <alignment horizontal="left"/>
    </xf>
    <xf numFmtId="1" fontId="15" fillId="2" borderId="0" xfId="0" applyNumberFormat="1" applyFont="1" applyFill="1" applyAlignment="1">
      <alignment horizontal="left"/>
    </xf>
    <xf numFmtId="49" fontId="15" fillId="2" borderId="0" xfId="0" applyNumberFormat="1" applyFont="1" applyFill="1" applyAlignment="1">
      <alignment horizontal="center"/>
    </xf>
    <xf numFmtId="1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3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49" fontId="17" fillId="0" borderId="0" xfId="2" applyNumberFormat="1" applyFont="1" applyAlignment="1">
      <alignment vertical="center"/>
    </xf>
    <xf numFmtId="49" fontId="17" fillId="0" borderId="0" xfId="0" applyNumberFormat="1" applyFont="1" applyAlignment="1">
      <alignment horizontal="center"/>
    </xf>
    <xf numFmtId="0" fontId="13" fillId="0" borderId="8" xfId="0" applyFont="1" applyBorder="1" applyAlignment="1">
      <alignment horizontal="right"/>
    </xf>
    <xf numFmtId="1" fontId="13" fillId="0" borderId="8" xfId="0" applyNumberFormat="1" applyFont="1" applyBorder="1" applyAlignment="1">
      <alignment horizontal="right"/>
    </xf>
    <xf numFmtId="49" fontId="17" fillId="0" borderId="0" xfId="0" applyNumberFormat="1" applyFont="1"/>
    <xf numFmtId="49" fontId="17" fillId="0" borderId="0" xfId="2" applyNumberFormat="1" applyFont="1" applyAlignment="1">
      <alignment horizontal="center" vertical="center"/>
    </xf>
    <xf numFmtId="49" fontId="20" fillId="0" borderId="0" xfId="0" applyNumberFormat="1" applyFont="1"/>
    <xf numFmtId="49" fontId="13" fillId="0" borderId="4" xfId="0" applyNumberFormat="1" applyFont="1" applyBorder="1"/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" fontId="14" fillId="0" borderId="8" xfId="0" applyNumberFormat="1" applyFont="1" applyBorder="1" applyAlignment="1">
      <alignment horizontal="right"/>
    </xf>
    <xf numFmtId="10" fontId="13" fillId="0" borderId="0" xfId="0" applyNumberFormat="1" applyFont="1" applyAlignment="1">
      <alignment horizontal="right"/>
    </xf>
    <xf numFmtId="0" fontId="13" fillId="0" borderId="2" xfId="0" applyFont="1" applyBorder="1"/>
    <xf numFmtId="0" fontId="13" fillId="0" borderId="6" xfId="0" applyFont="1" applyBorder="1"/>
    <xf numFmtId="0" fontId="17" fillId="0" borderId="0" xfId="0" applyFont="1" applyAlignment="1">
      <alignment horizontal="right"/>
    </xf>
    <xf numFmtId="1" fontId="13" fillId="0" borderId="6" xfId="0" applyNumberFormat="1" applyFont="1" applyBorder="1"/>
    <xf numFmtId="1" fontId="17" fillId="0" borderId="0" xfId="0" applyNumberFormat="1" applyFont="1"/>
    <xf numFmtId="1" fontId="17" fillId="0" borderId="6" xfId="0" applyNumberFormat="1" applyFont="1" applyBorder="1"/>
    <xf numFmtId="49" fontId="14" fillId="0" borderId="4" xfId="0" applyNumberFormat="1" applyFont="1" applyBorder="1"/>
    <xf numFmtId="49" fontId="14" fillId="0" borderId="4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right"/>
    </xf>
    <xf numFmtId="49" fontId="14" fillId="0" borderId="9" xfId="0" applyNumberFormat="1" applyFont="1" applyBorder="1"/>
    <xf numFmtId="0" fontId="13" fillId="0" borderId="3" xfId="0" applyFont="1" applyBorder="1"/>
    <xf numFmtId="0" fontId="13" fillId="0" borderId="10" xfId="0" applyFont="1" applyBorder="1"/>
    <xf numFmtId="0" fontId="13" fillId="0" borderId="7" xfId="0" applyFont="1" applyBorder="1"/>
    <xf numFmtId="49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" fontId="14" fillId="0" borderId="0" xfId="0" applyNumberFormat="1" applyFont="1"/>
    <xf numFmtId="0" fontId="18" fillId="0" borderId="0" xfId="0" applyFont="1"/>
    <xf numFmtId="0" fontId="13" fillId="0" borderId="11" xfId="0" applyFont="1" applyBorder="1"/>
    <xf numFmtId="0" fontId="13" fillId="0" borderId="11" xfId="0" applyFont="1" applyBorder="1" applyAlignment="1">
      <alignment horizontal="right"/>
    </xf>
    <xf numFmtId="1" fontId="13" fillId="0" borderId="11" xfId="0" applyNumberFormat="1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5" xfId="0" applyFont="1" applyBorder="1"/>
    <xf numFmtId="49" fontId="14" fillId="0" borderId="0" xfId="0" applyNumberFormat="1" applyFont="1"/>
    <xf numFmtId="49" fontId="14" fillId="0" borderId="10" xfId="0" applyNumberFormat="1" applyFont="1" applyBorder="1"/>
    <xf numFmtId="1" fontId="14" fillId="0" borderId="10" xfId="0" applyNumberFormat="1" applyFont="1" applyBorder="1" applyAlignment="1">
      <alignment horizontal="right"/>
    </xf>
    <xf numFmtId="1" fontId="18" fillId="0" borderId="0" xfId="0" applyNumberFormat="1" applyFont="1" applyAlignment="1">
      <alignment vertical="center"/>
    </xf>
    <xf numFmtId="0" fontId="21" fillId="0" borderId="0" xfId="0" applyFont="1" applyAlignment="1">
      <alignment horizontal="center"/>
    </xf>
    <xf numFmtId="164" fontId="13" fillId="0" borderId="0" xfId="0" applyNumberFormat="1" applyFont="1"/>
    <xf numFmtId="0" fontId="22" fillId="0" borderId="0" xfId="0" applyFont="1"/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1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" fontId="22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" fontId="24" fillId="0" borderId="0" xfId="0" applyNumberFormat="1" applyFont="1" applyAlignment="1">
      <alignment horizontal="right"/>
    </xf>
    <xf numFmtId="1" fontId="22" fillId="0" borderId="0" xfId="0" applyNumberFormat="1" applyFont="1"/>
    <xf numFmtId="49" fontId="24" fillId="0" borderId="0" xfId="2" applyNumberFormat="1" applyFont="1" applyAlignment="1">
      <alignment vertical="center"/>
    </xf>
    <xf numFmtId="49" fontId="22" fillId="0" borderId="0" xfId="2" applyNumberFormat="1" applyFont="1" applyAlignment="1">
      <alignment vertical="center" wrapText="1"/>
    </xf>
    <xf numFmtId="49" fontId="24" fillId="0" borderId="0" xfId="0" applyNumberFormat="1" applyFont="1" applyAlignment="1">
      <alignment horizontal="center"/>
    </xf>
    <xf numFmtId="49" fontId="25" fillId="0" borderId="0" xfId="2" applyNumberFormat="1" applyFont="1" applyAlignment="1">
      <alignment vertical="center"/>
    </xf>
    <xf numFmtId="49" fontId="15" fillId="0" borderId="0" xfId="2" applyNumberFormat="1" applyFont="1" applyAlignment="1">
      <alignment vertical="center" wrapText="1"/>
    </xf>
    <xf numFmtId="1" fontId="1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1" fontId="25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" fontId="24" fillId="0" borderId="0" xfId="0" applyNumberFormat="1" applyFont="1"/>
    <xf numFmtId="0" fontId="23" fillId="0" borderId="0" xfId="0" applyFont="1"/>
    <xf numFmtId="4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1" fontId="26" fillId="0" borderId="0" xfId="0" applyNumberFormat="1" applyFont="1" applyAlignment="1">
      <alignment horizontal="right"/>
    </xf>
    <xf numFmtId="1" fontId="23" fillId="0" borderId="0" xfId="0" applyNumberFormat="1" applyFont="1"/>
    <xf numFmtId="49" fontId="23" fillId="0" borderId="0" xfId="0" applyNumberFormat="1" applyFont="1"/>
    <xf numFmtId="49" fontId="23" fillId="2" borderId="0" xfId="0" applyNumberFormat="1" applyFont="1" applyFill="1" applyAlignment="1">
      <alignment horizontal="left"/>
    </xf>
    <xf numFmtId="1" fontId="23" fillId="2" borderId="0" xfId="0" applyNumberFormat="1" applyFont="1" applyFill="1" applyAlignment="1">
      <alignment horizontal="left"/>
    </xf>
    <xf numFmtId="49" fontId="22" fillId="2" borderId="0" xfId="0" applyNumberFormat="1" applyFont="1" applyFill="1" applyAlignment="1">
      <alignment horizontal="left"/>
    </xf>
    <xf numFmtId="49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2" fontId="23" fillId="0" borderId="0" xfId="0" applyNumberFormat="1" applyFont="1" applyAlignment="1">
      <alignment horizontal="right"/>
    </xf>
    <xf numFmtId="1" fontId="22" fillId="2" borderId="0" xfId="0" applyNumberFormat="1" applyFont="1" applyFill="1" applyAlignment="1">
      <alignment horizontal="left"/>
    </xf>
    <xf numFmtId="49" fontId="22" fillId="2" borderId="0" xfId="0" applyNumberFormat="1" applyFont="1" applyFill="1" applyAlignment="1">
      <alignment horizontal="center"/>
    </xf>
    <xf numFmtId="1" fontId="22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2" fontId="22" fillId="0" borderId="0" xfId="0" applyNumberFormat="1" applyFont="1"/>
    <xf numFmtId="2" fontId="22" fillId="0" borderId="0" xfId="0" applyNumberFormat="1" applyFont="1" applyAlignment="1">
      <alignment horizontal="right"/>
    </xf>
    <xf numFmtId="0" fontId="24" fillId="0" borderId="0" xfId="0" quotePrefix="1" applyFont="1" applyAlignment="1">
      <alignment vertical="center"/>
    </xf>
    <xf numFmtId="1" fontId="22" fillId="0" borderId="8" xfId="0" applyNumberFormat="1" applyFont="1" applyBorder="1" applyAlignment="1">
      <alignment horizontal="right"/>
    </xf>
    <xf numFmtId="0" fontId="22" fillId="0" borderId="8" xfId="0" applyFont="1" applyBorder="1" applyAlignment="1">
      <alignment horizontal="right"/>
    </xf>
    <xf numFmtId="0" fontId="22" fillId="0" borderId="8" xfId="0" applyFont="1" applyBorder="1"/>
    <xf numFmtId="0" fontId="23" fillId="0" borderId="8" xfId="0" applyFont="1" applyBorder="1" applyAlignment="1">
      <alignment horizontal="right"/>
    </xf>
    <xf numFmtId="1" fontId="23" fillId="0" borderId="8" xfId="0" applyNumberFormat="1" applyFont="1" applyBorder="1" applyAlignment="1">
      <alignment horizontal="right"/>
    </xf>
    <xf numFmtId="1" fontId="23" fillId="0" borderId="8" xfId="0" applyNumberFormat="1" applyFont="1" applyBorder="1"/>
    <xf numFmtId="0" fontId="23" fillId="0" borderId="8" xfId="0" applyFont="1" applyBorder="1"/>
    <xf numFmtId="1" fontId="22" fillId="0" borderId="8" xfId="0" applyNumberFormat="1" applyFont="1" applyBorder="1"/>
    <xf numFmtId="49" fontId="27" fillId="0" borderId="0" xfId="0" applyNumberFormat="1" applyFont="1"/>
    <xf numFmtId="49" fontId="27" fillId="0" borderId="0" xfId="0" applyNumberFormat="1" applyFont="1" applyAlignment="1">
      <alignment horizontal="left"/>
    </xf>
    <xf numFmtId="1" fontId="27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1" fontId="28" fillId="0" borderId="0" xfId="0" applyNumberFormat="1" applyFont="1" applyAlignment="1">
      <alignment horizontal="right"/>
    </xf>
    <xf numFmtId="1" fontId="27" fillId="0" borderId="0" xfId="0" applyNumberFormat="1" applyFont="1"/>
    <xf numFmtId="0" fontId="27" fillId="0" borderId="0" xfId="0" applyFont="1"/>
    <xf numFmtId="1" fontId="27" fillId="0" borderId="8" xfId="0" applyNumberFormat="1" applyFont="1" applyBorder="1"/>
    <xf numFmtId="0" fontId="27" fillId="0" borderId="8" xfId="0" applyFont="1" applyBorder="1"/>
    <xf numFmtId="1" fontId="29" fillId="0" borderId="0" xfId="0" applyNumberFormat="1" applyFont="1"/>
    <xf numFmtId="0" fontId="29" fillId="0" borderId="0" xfId="0" applyFont="1"/>
    <xf numFmtId="49" fontId="29" fillId="0" borderId="0" xfId="0" applyNumberFormat="1" applyFont="1"/>
    <xf numFmtId="49" fontId="29" fillId="0" borderId="0" xfId="0" applyNumberFormat="1" applyFont="1" applyAlignment="1">
      <alignment horizontal="left"/>
    </xf>
    <xf numFmtId="1" fontId="29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center"/>
    </xf>
    <xf numFmtId="1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1" fontId="29" fillId="0" borderId="8" xfId="0" applyNumberFormat="1" applyFont="1" applyBorder="1"/>
    <xf numFmtId="1" fontId="30" fillId="0" borderId="0" xfId="0" applyNumberFormat="1" applyFont="1" applyAlignment="1">
      <alignment horizontal="right"/>
    </xf>
    <xf numFmtId="1" fontId="28" fillId="0" borderId="0" xfId="0" applyNumberFormat="1" applyFont="1"/>
    <xf numFmtId="0" fontId="27" fillId="0" borderId="0" xfId="0" applyFont="1" applyAlignment="1">
      <alignment horizontal="left"/>
    </xf>
    <xf numFmtId="165" fontId="27" fillId="0" borderId="0" xfId="0" applyNumberFormat="1" applyFont="1"/>
    <xf numFmtId="49" fontId="28" fillId="0" borderId="0" xfId="0" applyNumberFormat="1" applyFont="1"/>
    <xf numFmtId="49" fontId="28" fillId="0" borderId="0" xfId="2" applyNumberFormat="1" applyFont="1" applyAlignment="1">
      <alignment horizontal="center" vertical="center"/>
    </xf>
    <xf numFmtId="49" fontId="28" fillId="0" borderId="0" xfId="2" applyNumberFormat="1" applyFont="1" applyAlignment="1">
      <alignment vertical="center"/>
    </xf>
    <xf numFmtId="49" fontId="27" fillId="0" borderId="0" xfId="2" applyNumberFormat="1" applyFont="1" applyAlignment="1">
      <alignment vertical="center" wrapText="1"/>
    </xf>
    <xf numFmtId="49" fontId="28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 vertical="center"/>
    </xf>
    <xf numFmtId="1" fontId="23" fillId="3" borderId="0" xfId="0" applyNumberFormat="1" applyFont="1" applyFill="1" applyAlignment="1">
      <alignment horizontal="right"/>
    </xf>
    <xf numFmtId="1" fontId="14" fillId="3" borderId="0" xfId="0" applyNumberFormat="1" applyFont="1" applyFill="1" applyAlignment="1">
      <alignment horizontal="right"/>
    </xf>
    <xf numFmtId="1" fontId="29" fillId="3" borderId="0" xfId="0" applyNumberFormat="1" applyFont="1" applyFill="1" applyAlignment="1">
      <alignment horizontal="right"/>
    </xf>
    <xf numFmtId="49" fontId="32" fillId="0" borderId="0" xfId="2" applyNumberFormat="1" applyFont="1" applyAlignment="1">
      <alignment vertical="center"/>
    </xf>
    <xf numFmtId="49" fontId="32" fillId="0" borderId="0" xfId="0" applyNumberFormat="1" applyFont="1" applyAlignment="1">
      <alignment horizontal="center"/>
    </xf>
    <xf numFmtId="49" fontId="32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/>
    <xf numFmtId="49" fontId="32" fillId="0" borderId="0" xfId="0" applyNumberFormat="1" applyFont="1" applyAlignment="1">
      <alignment horizontal="left"/>
    </xf>
    <xf numFmtId="49" fontId="32" fillId="0" borderId="0" xfId="2" applyNumberFormat="1" applyFont="1" applyAlignment="1">
      <alignment vertical="center" wrapText="1"/>
    </xf>
    <xf numFmtId="0" fontId="33" fillId="0" borderId="0" xfId="0" applyFont="1"/>
    <xf numFmtId="49" fontId="33" fillId="0" borderId="0" xfId="0" applyNumberFormat="1" applyFont="1"/>
    <xf numFmtId="49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49" fontId="33" fillId="0" borderId="0" xfId="0" applyNumberFormat="1" applyFont="1" applyAlignment="1">
      <alignment horizontal="left"/>
    </xf>
    <xf numFmtId="1" fontId="33" fillId="0" borderId="0" xfId="0" applyNumberFormat="1" applyFont="1" applyAlignment="1">
      <alignment horizontal="left"/>
    </xf>
    <xf numFmtId="49" fontId="34" fillId="0" borderId="4" xfId="0" applyNumberFormat="1" applyFont="1" applyBorder="1"/>
    <xf numFmtId="49" fontId="34" fillId="0" borderId="4" xfId="0" applyNumberFormat="1" applyFont="1" applyBorder="1" applyAlignment="1">
      <alignment horizontal="center"/>
    </xf>
    <xf numFmtId="49" fontId="33" fillId="0" borderId="0" xfId="2" applyNumberFormat="1" applyFont="1" applyAlignment="1">
      <alignment vertical="center"/>
    </xf>
    <xf numFmtId="49" fontId="33" fillId="0" borderId="0" xfId="2" applyNumberFormat="1" applyFont="1" applyAlignment="1">
      <alignment vertical="center" wrapText="1"/>
    </xf>
    <xf numFmtId="1" fontId="33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left" vertical="center"/>
    </xf>
    <xf numFmtId="49" fontId="33" fillId="0" borderId="0" xfId="0" applyNumberFormat="1" applyFont="1" applyAlignment="1">
      <alignment horizontal="center" vertical="center"/>
    </xf>
    <xf numFmtId="49" fontId="34" fillId="0" borderId="9" xfId="0" applyNumberFormat="1" applyFont="1" applyBorder="1"/>
    <xf numFmtId="49" fontId="33" fillId="0" borderId="0" xfId="2" applyNumberFormat="1" applyFont="1" applyAlignment="1">
      <alignment horizontal="center" vertical="center"/>
    </xf>
    <xf numFmtId="49" fontId="34" fillId="0" borderId="0" xfId="0" applyNumberFormat="1" applyFont="1"/>
    <xf numFmtId="49" fontId="34" fillId="0" borderId="0" xfId="0" applyNumberFormat="1" applyFont="1" applyAlignment="1">
      <alignment horizontal="center"/>
    </xf>
    <xf numFmtId="49" fontId="35" fillId="0" borderId="0" xfId="0" applyNumberFormat="1" applyFont="1"/>
    <xf numFmtId="0" fontId="33" fillId="0" borderId="8" xfId="0" applyFont="1" applyBorder="1" applyAlignment="1">
      <alignment horizontal="center"/>
    </xf>
    <xf numFmtId="2" fontId="33" fillId="0" borderId="0" xfId="0" applyNumberFormat="1" applyFont="1"/>
    <xf numFmtId="2" fontId="32" fillId="0" borderId="0" xfId="0" applyNumberFormat="1" applyFont="1"/>
    <xf numFmtId="2" fontId="36" fillId="0" borderId="0" xfId="0" applyNumberFormat="1" applyFont="1"/>
    <xf numFmtId="2" fontId="34" fillId="0" borderId="4" xfId="0" applyNumberFormat="1" applyFont="1" applyBorder="1"/>
    <xf numFmtId="2" fontId="34" fillId="0" borderId="0" xfId="0" applyNumberFormat="1" applyFont="1"/>
    <xf numFmtId="49" fontId="34" fillId="0" borderId="8" xfId="0" applyNumberFormat="1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2" fontId="34" fillId="0" borderId="8" xfId="0" applyNumberFormat="1" applyFont="1" applyBorder="1"/>
    <xf numFmtId="2" fontId="33" fillId="0" borderId="8" xfId="0" applyNumberFormat="1" applyFont="1" applyBorder="1" applyAlignment="1">
      <alignment horizontal="center" vertical="center" wrapText="1"/>
    </xf>
    <xf numFmtId="49" fontId="33" fillId="0" borderId="8" xfId="0" applyNumberFormat="1" applyFont="1" applyBorder="1" applyAlignment="1">
      <alignment vertical="center"/>
    </xf>
    <xf numFmtId="49" fontId="33" fillId="0" borderId="8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2" fontId="34" fillId="0" borderId="8" xfId="0" applyNumberFormat="1" applyFont="1" applyBorder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 wrapText="1"/>
    </xf>
    <xf numFmtId="0" fontId="33" fillId="0" borderId="8" xfId="0" applyFont="1" applyBorder="1" applyAlignment="1">
      <alignment horizontal="right"/>
    </xf>
    <xf numFmtId="0" fontId="33" fillId="0" borderId="0" xfId="0" applyFont="1" applyAlignment="1">
      <alignment horizontal="right"/>
    </xf>
    <xf numFmtId="2" fontId="34" fillId="5" borderId="8" xfId="0" applyNumberFormat="1" applyFont="1" applyFill="1" applyBorder="1"/>
    <xf numFmtId="0" fontId="34" fillId="5" borderId="8" xfId="0" applyFont="1" applyFill="1" applyBorder="1" applyAlignment="1">
      <alignment horizontal="left"/>
    </xf>
    <xf numFmtId="0" fontId="34" fillId="5" borderId="8" xfId="0" applyFont="1" applyFill="1" applyBorder="1" applyAlignment="1">
      <alignment horizontal="right"/>
    </xf>
    <xf numFmtId="49" fontId="33" fillId="0" borderId="4" xfId="0" applyNumberFormat="1" applyFont="1" applyBorder="1" applyAlignment="1">
      <alignment vertical="center"/>
    </xf>
    <xf numFmtId="49" fontId="33" fillId="0" borderId="4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1" fontId="33" fillId="0" borderId="0" xfId="0" applyNumberFormat="1" applyFont="1" applyAlignment="1">
      <alignment horizontal="right"/>
    </xf>
    <xf numFmtId="0" fontId="33" fillId="5" borderId="8" xfId="0" applyFont="1" applyFill="1" applyBorder="1" applyAlignment="1">
      <alignment horizontal="center"/>
    </xf>
    <xf numFmtId="49" fontId="34" fillId="5" borderId="8" xfId="0" applyNumberFormat="1" applyFont="1" applyFill="1" applyBorder="1" applyAlignment="1">
      <alignment horizontal="left"/>
    </xf>
    <xf numFmtId="49" fontId="34" fillId="7" borderId="0" xfId="0" applyNumberFormat="1" applyFont="1" applyFill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/>
    <xf numFmtId="0" fontId="39" fillId="5" borderId="8" xfId="0" applyFont="1" applyFill="1" applyBorder="1" applyAlignment="1">
      <alignment horizontal="left" vertical="center"/>
    </xf>
    <xf numFmtId="2" fontId="34" fillId="6" borderId="8" xfId="0" applyNumberFormat="1" applyFont="1" applyFill="1" applyBorder="1"/>
    <xf numFmtId="0" fontId="38" fillId="0" borderId="8" xfId="0" applyFont="1" applyBorder="1" applyAlignment="1">
      <alignment horizontal="left" vertical="center"/>
    </xf>
    <xf numFmtId="2" fontId="33" fillId="0" borderId="8" xfId="0" applyNumberFormat="1" applyFont="1" applyBorder="1"/>
    <xf numFmtId="0" fontId="39" fillId="4" borderId="8" xfId="0" applyFont="1" applyFill="1" applyBorder="1" applyAlignment="1">
      <alignment horizontal="left" vertical="center"/>
    </xf>
    <xf numFmtId="2" fontId="34" fillId="4" borderId="8" xfId="0" applyNumberFormat="1" applyFont="1" applyFill="1" applyBorder="1"/>
    <xf numFmtId="0" fontId="7" fillId="0" borderId="17" xfId="0" applyFont="1" applyBorder="1"/>
    <xf numFmtId="2" fontId="7" fillId="0" borderId="0" xfId="0" applyNumberFormat="1" applyFont="1"/>
    <xf numFmtId="2" fontId="8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33" fillId="0" borderId="8" xfId="0" applyNumberFormat="1" applyFont="1" applyBorder="1" applyAlignment="1">
      <alignment horizontal="right" vertical="center" wrapText="1"/>
    </xf>
    <xf numFmtId="2" fontId="34" fillId="0" borderId="8" xfId="0" applyNumberFormat="1" applyFont="1" applyBorder="1" applyAlignment="1">
      <alignment horizontal="right" vertical="center" wrapText="1"/>
    </xf>
    <xf numFmtId="2" fontId="32" fillId="0" borderId="0" xfId="0" applyNumberFormat="1" applyFont="1" applyAlignment="1">
      <alignment horizontal="right"/>
    </xf>
    <xf numFmtId="2" fontId="36" fillId="0" borderId="0" xfId="0" applyNumberFormat="1" applyFont="1" applyAlignment="1">
      <alignment horizontal="right"/>
    </xf>
    <xf numFmtId="49" fontId="37" fillId="0" borderId="0" xfId="0" applyNumberFormat="1" applyFont="1"/>
    <xf numFmtId="0" fontId="38" fillId="0" borderId="34" xfId="0" applyFont="1" applyBorder="1" applyAlignment="1">
      <alignment horizontal="left" vertical="center"/>
    </xf>
    <xf numFmtId="49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2" fontId="37" fillId="0" borderId="0" xfId="0" applyNumberFormat="1" applyFont="1"/>
    <xf numFmtId="2" fontId="43" fillId="0" borderId="0" xfId="0" applyNumberFormat="1" applyFont="1"/>
    <xf numFmtId="0" fontId="37" fillId="0" borderId="0" xfId="0" applyFont="1"/>
    <xf numFmtId="49" fontId="37" fillId="0" borderId="0" xfId="2" applyNumberFormat="1" applyFont="1" applyAlignment="1">
      <alignment vertical="center"/>
    </xf>
    <xf numFmtId="49" fontId="37" fillId="0" borderId="0" xfId="2" applyNumberFormat="1" applyFont="1" applyAlignment="1">
      <alignment vertical="center" wrapText="1"/>
    </xf>
    <xf numFmtId="49" fontId="37" fillId="0" borderId="0" xfId="0" applyNumberFormat="1" applyFont="1" applyAlignment="1">
      <alignment horizontal="left"/>
    </xf>
    <xf numFmtId="1" fontId="37" fillId="0" borderId="0" xfId="0" applyNumberFormat="1" applyFont="1" applyAlignment="1">
      <alignment horizontal="left" vertical="center"/>
    </xf>
    <xf numFmtId="49" fontId="37" fillId="0" borderId="0" xfId="2" applyNumberFormat="1" applyFont="1" applyAlignment="1">
      <alignment horizontal="center" vertical="center"/>
    </xf>
    <xf numFmtId="1" fontId="37" fillId="0" borderId="0" xfId="2" applyNumberFormat="1" applyFont="1" applyAlignment="1">
      <alignment vertical="center" wrapText="1"/>
    </xf>
    <xf numFmtId="1" fontId="37" fillId="0" borderId="0" xfId="0" applyNumberFormat="1" applyFont="1" applyAlignment="1">
      <alignment horizontal="center" vertical="center"/>
    </xf>
    <xf numFmtId="49" fontId="44" fillId="0" borderId="0" xfId="2" applyNumberFormat="1" applyFont="1" applyAlignment="1">
      <alignment vertical="center"/>
    </xf>
    <xf numFmtId="49" fontId="44" fillId="0" borderId="0" xfId="2" applyNumberFormat="1" applyFont="1" applyAlignment="1">
      <alignment vertical="center" wrapText="1"/>
    </xf>
    <xf numFmtId="0" fontId="45" fillId="0" borderId="34" xfId="0" applyFont="1" applyBorder="1" applyAlignment="1">
      <alignment horizontal="left" vertical="center"/>
    </xf>
    <xf numFmtId="49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2" fontId="44" fillId="0" borderId="0" xfId="0" applyNumberFormat="1" applyFont="1"/>
    <xf numFmtId="2" fontId="46" fillId="0" borderId="0" xfId="0" applyNumberFormat="1" applyFont="1"/>
    <xf numFmtId="49" fontId="44" fillId="0" borderId="0" xfId="0" applyNumberFormat="1" applyFont="1" applyAlignment="1">
      <alignment horizontal="left" vertical="center"/>
    </xf>
    <xf numFmtId="49" fontId="44" fillId="0" borderId="0" xfId="0" applyNumberFormat="1" applyFont="1" applyAlignment="1">
      <alignment horizontal="center" vertical="center"/>
    </xf>
    <xf numFmtId="0" fontId="44" fillId="0" borderId="0" xfId="0" applyFont="1"/>
    <xf numFmtId="49" fontId="44" fillId="0" borderId="0" xfId="0" applyNumberFormat="1" applyFont="1"/>
    <xf numFmtId="1" fontId="37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49" fontId="44" fillId="0" borderId="0" xfId="0" applyNumberFormat="1" applyFont="1" applyAlignment="1">
      <alignment horizontal="left"/>
    </xf>
    <xf numFmtId="2" fontId="37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164" fontId="43" fillId="0" borderId="0" xfId="0" applyNumberFormat="1" applyFont="1" applyAlignment="1">
      <alignment horizontal="right"/>
    </xf>
    <xf numFmtId="49" fontId="37" fillId="0" borderId="0" xfId="0" applyNumberFormat="1" applyFont="1" applyAlignment="1">
      <alignment horizontal="right"/>
    </xf>
    <xf numFmtId="1" fontId="44" fillId="0" borderId="0" xfId="0" applyNumberFormat="1" applyFont="1" applyAlignment="1">
      <alignment horizontal="left"/>
    </xf>
    <xf numFmtId="1" fontId="44" fillId="0" borderId="0" xfId="0" applyNumberFormat="1" applyFont="1" applyAlignment="1">
      <alignment horizontal="center" vertical="center"/>
    </xf>
    <xf numFmtId="2" fontId="44" fillId="0" borderId="0" xfId="0" applyNumberFormat="1" applyFont="1" applyAlignment="1">
      <alignment vertical="center"/>
    </xf>
    <xf numFmtId="2" fontId="3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2" fontId="47" fillId="0" borderId="0" xfId="0" applyNumberFormat="1" applyFont="1"/>
    <xf numFmtId="0" fontId="43" fillId="0" borderId="0" xfId="0" applyFont="1"/>
    <xf numFmtId="0" fontId="38" fillId="0" borderId="40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1" fontId="37" fillId="0" borderId="0" xfId="0" applyNumberFormat="1" applyFont="1"/>
    <xf numFmtId="2" fontId="6" fillId="8" borderId="12" xfId="1" quotePrefix="1" applyNumberFormat="1" applyFont="1" applyFill="1" applyBorder="1" applyAlignment="1">
      <alignment horizontal="center" vertical="center"/>
    </xf>
    <xf numFmtId="2" fontId="6" fillId="8" borderId="8" xfId="1" quotePrefix="1" applyNumberFormat="1" applyFont="1" applyFill="1" applyBorder="1" applyAlignment="1">
      <alignment horizontal="center" vertical="center"/>
    </xf>
    <xf numFmtId="2" fontId="6" fillId="8" borderId="9" xfId="1" quotePrefix="1" applyNumberFormat="1" applyFont="1" applyFill="1" applyBorder="1" applyAlignment="1">
      <alignment horizontal="center" vertical="center"/>
    </xf>
    <xf numFmtId="2" fontId="6" fillId="8" borderId="19" xfId="1" quotePrefix="1" applyNumberFormat="1" applyFont="1" applyFill="1" applyBorder="1" applyAlignment="1">
      <alignment horizontal="center" vertical="center"/>
    </xf>
    <xf numFmtId="0" fontId="6" fillId="8" borderId="18" xfId="1" quotePrefix="1" applyFont="1" applyFill="1" applyBorder="1" applyAlignment="1">
      <alignment horizontal="left" vertical="center"/>
    </xf>
    <xf numFmtId="2" fontId="6" fillId="8" borderId="12" xfId="1" quotePrefix="1" applyNumberFormat="1" applyFont="1" applyFill="1" applyBorder="1" applyAlignment="1">
      <alignment horizontal="right" vertical="center"/>
    </xf>
    <xf numFmtId="2" fontId="6" fillId="8" borderId="8" xfId="1" quotePrefix="1" applyNumberFormat="1" applyFont="1" applyFill="1" applyBorder="1" applyAlignment="1">
      <alignment horizontal="right" vertical="center"/>
    </xf>
    <xf numFmtId="0" fontId="6" fillId="8" borderId="22" xfId="1" quotePrefix="1" applyFont="1" applyFill="1" applyBorder="1" applyAlignment="1">
      <alignment horizontal="left" vertical="center"/>
    </xf>
    <xf numFmtId="2" fontId="6" fillId="8" borderId="16" xfId="1" quotePrefix="1" applyNumberFormat="1" applyFont="1" applyFill="1" applyBorder="1" applyAlignment="1">
      <alignment horizontal="right" vertical="center"/>
    </xf>
    <xf numFmtId="0" fontId="6" fillId="8" borderId="18" xfId="1" quotePrefix="1" applyFont="1" applyFill="1" applyBorder="1" applyAlignment="1">
      <alignment horizontal="center" vertical="center"/>
    </xf>
    <xf numFmtId="2" fontId="6" fillId="8" borderId="31" xfId="1" quotePrefix="1" applyNumberFormat="1" applyFont="1" applyFill="1" applyBorder="1" applyAlignment="1">
      <alignment horizontal="center" vertical="center"/>
    </xf>
    <xf numFmtId="2" fontId="6" fillId="8" borderId="30" xfId="1" quotePrefix="1" applyNumberFormat="1" applyFont="1" applyFill="1" applyBorder="1" applyAlignment="1">
      <alignment horizontal="right" vertical="center"/>
    </xf>
    <xf numFmtId="10" fontId="6" fillId="8" borderId="31" xfId="1" quotePrefix="1" applyNumberFormat="1" applyFont="1" applyFill="1" applyBorder="1" applyAlignment="1">
      <alignment horizontal="right" vertical="center"/>
    </xf>
    <xf numFmtId="10" fontId="6" fillId="8" borderId="23" xfId="1" quotePrefix="1" applyNumberFormat="1" applyFont="1" applyFill="1" applyBorder="1" applyAlignment="1">
      <alignment horizontal="right" vertical="center"/>
    </xf>
    <xf numFmtId="164" fontId="37" fillId="0" borderId="0" xfId="0" applyNumberFormat="1" applyFont="1"/>
    <xf numFmtId="2" fontId="6" fillId="8" borderId="48" xfId="1" quotePrefix="1" applyNumberFormat="1" applyFont="1" applyFill="1" applyBorder="1" applyAlignment="1">
      <alignment horizontal="right" vertical="center"/>
    </xf>
    <xf numFmtId="2" fontId="6" fillId="8" borderId="46" xfId="1" quotePrefix="1" applyNumberFormat="1" applyFont="1" applyFill="1" applyBorder="1" applyAlignment="1">
      <alignment horizontal="right" vertical="center"/>
    </xf>
    <xf numFmtId="2" fontId="6" fillId="8" borderId="49" xfId="1" quotePrefix="1" applyNumberFormat="1" applyFont="1" applyFill="1" applyBorder="1" applyAlignment="1">
      <alignment horizontal="right" vertical="center"/>
    </xf>
    <xf numFmtId="10" fontId="6" fillId="8" borderId="47" xfId="3" quotePrefix="1" applyNumberFormat="1" applyFont="1" applyFill="1" applyBorder="1" applyAlignment="1">
      <alignment horizontal="right" vertical="center"/>
    </xf>
    <xf numFmtId="0" fontId="6" fillId="8" borderId="50" xfId="1" quotePrefix="1" applyFont="1" applyFill="1" applyBorder="1" applyAlignment="1">
      <alignment horizontal="left" vertical="center"/>
    </xf>
    <xf numFmtId="0" fontId="41" fillId="0" borderId="0" xfId="0" applyFont="1"/>
    <xf numFmtId="49" fontId="41" fillId="0" borderId="20" xfId="0" applyNumberFormat="1" applyFont="1" applyBorder="1" applyAlignment="1">
      <alignment vertical="center"/>
    </xf>
    <xf numFmtId="2" fontId="41" fillId="0" borderId="13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2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vertical="center"/>
    </xf>
    <xf numFmtId="49" fontId="41" fillId="0" borderId="21" xfId="0" applyNumberFormat="1" applyFont="1" applyBorder="1" applyAlignment="1">
      <alignment vertical="center"/>
    </xf>
    <xf numFmtId="10" fontId="41" fillId="0" borderId="0" xfId="3" applyNumberFormat="1" applyFont="1" applyAlignment="1">
      <alignment vertical="center"/>
    </xf>
    <xf numFmtId="0" fontId="49" fillId="9" borderId="18" xfId="1" applyFont="1" applyFill="1" applyBorder="1" applyAlignment="1">
      <alignment horizontal="left" vertical="center" wrapText="1"/>
    </xf>
    <xf numFmtId="2" fontId="49" fillId="9" borderId="12" xfId="1" applyNumberFormat="1" applyFont="1" applyFill="1" applyBorder="1" applyAlignment="1">
      <alignment horizontal="center" vertical="center" wrapText="1"/>
    </xf>
    <xf numFmtId="2" fontId="49" fillId="9" borderId="8" xfId="1" applyNumberFormat="1" applyFont="1" applyFill="1" applyBorder="1" applyAlignment="1">
      <alignment horizontal="center" vertical="center" wrapText="1"/>
    </xf>
    <xf numFmtId="2" fontId="49" fillId="9" borderId="9" xfId="1" applyNumberFormat="1" applyFont="1" applyFill="1" applyBorder="1" applyAlignment="1">
      <alignment horizontal="center" vertical="center" wrapText="1"/>
    </xf>
    <xf numFmtId="0" fontId="48" fillId="9" borderId="0" xfId="0" applyFont="1" applyFill="1" applyAlignment="1">
      <alignment vertical="center"/>
    </xf>
    <xf numFmtId="0" fontId="48" fillId="9" borderId="0" xfId="0" applyFont="1" applyFill="1"/>
    <xf numFmtId="2" fontId="49" fillId="9" borderId="31" xfId="1" applyNumberFormat="1" applyFont="1" applyFill="1" applyBorder="1" applyAlignment="1">
      <alignment horizontal="center" vertical="center" wrapText="1"/>
    </xf>
    <xf numFmtId="49" fontId="40" fillId="0" borderId="44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9" fontId="40" fillId="0" borderId="45" xfId="0" applyNumberFormat="1" applyFont="1" applyBorder="1" applyAlignment="1">
      <alignment horizontal="center" vertical="center"/>
    </xf>
    <xf numFmtId="49" fontId="8" fillId="0" borderId="0" xfId="1" applyNumberFormat="1" applyFont="1"/>
    <xf numFmtId="49" fontId="7" fillId="0" borderId="0" xfId="1" applyNumberFormat="1" applyFont="1"/>
    <xf numFmtId="49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2" fontId="7" fillId="0" borderId="0" xfId="1" applyNumberFormat="1" applyFont="1"/>
    <xf numFmtId="2" fontId="8" fillId="0" borderId="0" xfId="1" applyNumberFormat="1" applyFont="1"/>
    <xf numFmtId="0" fontId="7" fillId="0" borderId="0" xfId="1" applyFont="1"/>
    <xf numFmtId="49" fontId="7" fillId="0" borderId="8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2" fontId="7" fillId="0" borderId="8" xfId="1" applyNumberFormat="1" applyFont="1" applyBorder="1" applyAlignment="1">
      <alignment horizontal="center" vertical="center" wrapText="1"/>
    </xf>
    <xf numFmtId="166" fontId="8" fillId="0" borderId="8" xfId="1" applyNumberFormat="1" applyFont="1" applyBorder="1" applyAlignment="1">
      <alignment horizontal="center" vertical="center" wrapText="1"/>
    </xf>
    <xf numFmtId="2" fontId="8" fillId="0" borderId="0" xfId="1" applyNumberFormat="1" applyFont="1" applyAlignment="1">
      <alignment horizontal="center" vertical="center" wrapText="1"/>
    </xf>
    <xf numFmtId="49" fontId="50" fillId="0" borderId="0" xfId="1" applyNumberFormat="1" applyFont="1"/>
    <xf numFmtId="49" fontId="50" fillId="0" borderId="0" xfId="1" applyNumberFormat="1" applyFont="1" applyAlignment="1">
      <alignment horizontal="center"/>
    </xf>
    <xf numFmtId="0" fontId="50" fillId="0" borderId="0" xfId="1" applyFont="1" applyAlignment="1">
      <alignment horizontal="center"/>
    </xf>
    <xf numFmtId="2" fontId="50" fillId="0" borderId="0" xfId="1" applyNumberFormat="1" applyFont="1"/>
    <xf numFmtId="0" fontId="50" fillId="0" borderId="0" xfId="1" applyFont="1"/>
    <xf numFmtId="166" fontId="51" fillId="0" borderId="0" xfId="1" applyNumberFormat="1" applyFont="1"/>
    <xf numFmtId="2" fontId="51" fillId="0" borderId="0" xfId="1" applyNumberFormat="1" applyFont="1"/>
    <xf numFmtId="1" fontId="50" fillId="0" borderId="0" xfId="1" applyNumberFormat="1" applyFont="1"/>
    <xf numFmtId="0" fontId="52" fillId="0" borderId="8" xfId="1" applyFont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49" fontId="50" fillId="0" borderId="0" xfId="1" applyNumberFormat="1" applyFont="1" applyAlignment="1">
      <alignment horizontal="left"/>
    </xf>
    <xf numFmtId="0" fontId="53" fillId="0" borderId="0" xfId="1" applyFont="1" applyAlignment="1">
      <alignment horizontal="left" vertical="center"/>
    </xf>
    <xf numFmtId="2" fontId="36" fillId="0" borderId="0" xfId="1" applyNumberFormat="1" applyFont="1"/>
    <xf numFmtId="0" fontId="32" fillId="0" borderId="0" xfId="1" applyFont="1"/>
    <xf numFmtId="1" fontId="32" fillId="0" borderId="0" xfId="1" applyNumberFormat="1" applyFont="1"/>
    <xf numFmtId="49" fontId="32" fillId="0" borderId="0" xfId="1" applyNumberFormat="1" applyFont="1"/>
    <xf numFmtId="0" fontId="42" fillId="0" borderId="0" xfId="1" applyFont="1" applyAlignment="1">
      <alignment horizontal="left" vertical="center"/>
    </xf>
    <xf numFmtId="49" fontId="32" fillId="0" borderId="0" xfId="1" applyNumberFormat="1" applyFont="1" applyAlignment="1">
      <alignment horizontal="center"/>
    </xf>
    <xf numFmtId="0" fontId="32" fillId="0" borderId="0" xfId="1" applyFont="1" applyAlignment="1">
      <alignment horizontal="center"/>
    </xf>
    <xf numFmtId="2" fontId="32" fillId="0" borderId="0" xfId="1" applyNumberFormat="1" applyFont="1"/>
    <xf numFmtId="166" fontId="36" fillId="0" borderId="0" xfId="1" applyNumberFormat="1" applyFont="1"/>
    <xf numFmtId="49" fontId="50" fillId="0" borderId="0" xfId="2" applyNumberFormat="1" applyFont="1" applyAlignment="1">
      <alignment vertical="center"/>
    </xf>
    <xf numFmtId="49" fontId="50" fillId="0" borderId="0" xfId="2" applyNumberFormat="1" applyFont="1" applyAlignment="1">
      <alignment vertical="center" wrapText="1"/>
    </xf>
    <xf numFmtId="164" fontId="50" fillId="0" borderId="0" xfId="1" applyNumberFormat="1" applyFont="1"/>
    <xf numFmtId="1" fontId="50" fillId="0" borderId="0" xfId="1" applyNumberFormat="1" applyFont="1" applyAlignment="1">
      <alignment horizontal="left" vertical="center"/>
    </xf>
    <xf numFmtId="2" fontId="50" fillId="0" borderId="0" xfId="1" applyNumberFormat="1" applyFont="1" applyAlignment="1">
      <alignment horizontal="right" vertical="center"/>
    </xf>
    <xf numFmtId="0" fontId="54" fillId="0" borderId="0" xfId="1" applyFont="1"/>
    <xf numFmtId="49" fontId="50" fillId="0" borderId="0" xfId="1" applyNumberFormat="1" applyFont="1" applyAlignment="1">
      <alignment horizontal="left" vertical="center"/>
    </xf>
    <xf numFmtId="49" fontId="50" fillId="0" borderId="0" xfId="1" applyNumberFormat="1" applyFont="1" applyAlignment="1">
      <alignment horizontal="center" vertical="center"/>
    </xf>
    <xf numFmtId="49" fontId="50" fillId="0" borderId="0" xfId="2" applyNumberFormat="1" applyFont="1" applyAlignment="1">
      <alignment horizontal="center" vertical="center"/>
    </xf>
    <xf numFmtId="2" fontId="50" fillId="0" borderId="0" xfId="1" applyNumberFormat="1" applyFont="1" applyAlignment="1">
      <alignment horizontal="right"/>
    </xf>
    <xf numFmtId="49" fontId="32" fillId="0" borderId="0" xfId="1" applyNumberFormat="1" applyFont="1" applyAlignment="1">
      <alignment horizontal="left"/>
    </xf>
    <xf numFmtId="2" fontId="32" fillId="0" borderId="0" xfId="1" applyNumberFormat="1" applyFont="1" applyAlignment="1">
      <alignment horizontal="right"/>
    </xf>
    <xf numFmtId="167" fontId="50" fillId="0" borderId="0" xfId="1" applyNumberFormat="1" applyFont="1"/>
    <xf numFmtId="168" fontId="54" fillId="0" borderId="0" xfId="1" applyNumberFormat="1" applyFont="1"/>
    <xf numFmtId="169" fontId="54" fillId="0" borderId="0" xfId="1" applyNumberFormat="1" applyFont="1"/>
    <xf numFmtId="170" fontId="50" fillId="0" borderId="0" xfId="1" applyNumberFormat="1" applyFont="1"/>
    <xf numFmtId="1" fontId="50" fillId="0" borderId="0" xfId="1" applyNumberFormat="1" applyFont="1" applyAlignment="1">
      <alignment horizontal="center" vertical="center"/>
    </xf>
    <xf numFmtId="1" fontId="50" fillId="0" borderId="0" xfId="2" applyNumberFormat="1" applyFont="1" applyAlignment="1">
      <alignment vertical="center" wrapText="1"/>
    </xf>
    <xf numFmtId="1" fontId="50" fillId="0" borderId="0" xfId="1" applyNumberFormat="1" applyFont="1" applyAlignment="1">
      <alignment horizontal="left"/>
    </xf>
    <xf numFmtId="2" fontId="50" fillId="0" borderId="0" xfId="1" applyNumberFormat="1" applyFont="1" applyAlignment="1">
      <alignment vertical="center"/>
    </xf>
    <xf numFmtId="1" fontId="50" fillId="0" borderId="0" xfId="1" applyNumberFormat="1" applyFont="1" applyAlignment="1">
      <alignment vertical="center"/>
    </xf>
    <xf numFmtId="2" fontId="50" fillId="0" borderId="0" xfId="1" applyNumberFormat="1" applyFont="1" applyAlignment="1">
      <alignment horizontal="center"/>
    </xf>
    <xf numFmtId="171" fontId="50" fillId="0" borderId="0" xfId="1" applyNumberFormat="1" applyFont="1"/>
    <xf numFmtId="170" fontId="7" fillId="0" borderId="0" xfId="1" applyNumberFormat="1" applyFont="1"/>
    <xf numFmtId="2" fontId="8" fillId="6" borderId="8" xfId="1" applyNumberFormat="1" applyFont="1" applyFill="1" applyBorder="1"/>
    <xf numFmtId="168" fontId="1" fillId="0" borderId="0" xfId="1" applyNumberFormat="1"/>
    <xf numFmtId="0" fontId="1" fillId="0" borderId="0" xfId="1"/>
    <xf numFmtId="165" fontId="7" fillId="0" borderId="0" xfId="1" applyNumberFormat="1" applyFont="1"/>
    <xf numFmtId="49" fontId="7" fillId="0" borderId="4" xfId="1" applyNumberFormat="1" applyFont="1" applyBorder="1" applyAlignment="1">
      <alignment vertical="center"/>
    </xf>
    <xf numFmtId="49" fontId="7" fillId="0" borderId="4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2" fontId="7" fillId="0" borderId="8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0" fontId="7" fillId="0" borderId="8" xfId="1" applyFont="1" applyBorder="1" applyAlignment="1">
      <alignment horizontal="right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/>
    </xf>
    <xf numFmtId="49" fontId="41" fillId="0" borderId="8" xfId="1" applyNumberFormat="1" applyFont="1" applyBorder="1" applyAlignment="1">
      <alignment vertical="center"/>
    </xf>
    <xf numFmtId="49" fontId="41" fillId="0" borderId="8" xfId="1" applyNumberFormat="1" applyFont="1" applyBorder="1" applyAlignment="1">
      <alignment horizontal="center" vertical="center"/>
    </xf>
    <xf numFmtId="1" fontId="33" fillId="0" borderId="0" xfId="2" applyNumberFormat="1" applyFont="1" applyAlignment="1">
      <alignment horizontal="center"/>
    </xf>
    <xf numFmtId="0" fontId="33" fillId="0" borderId="0" xfId="2" applyFont="1" applyAlignment="1">
      <alignment horizontal="center"/>
    </xf>
    <xf numFmtId="49" fontId="7" fillId="0" borderId="0" xfId="1" applyNumberFormat="1" applyFont="1" applyAlignment="1">
      <alignment horizontal="left"/>
    </xf>
    <xf numFmtId="49" fontId="7" fillId="0" borderId="12" xfId="1" applyNumberFormat="1" applyFont="1" applyBorder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8" fillId="0" borderId="4" xfId="1" applyNumberFormat="1" applyFont="1" applyBorder="1"/>
    <xf numFmtId="49" fontId="8" fillId="0" borderId="4" xfId="1" applyNumberFormat="1" applyFont="1" applyBorder="1" applyAlignment="1">
      <alignment horizontal="center"/>
    </xf>
    <xf numFmtId="2" fontId="8" fillId="0" borderId="4" xfId="1" applyNumberFormat="1" applyFont="1" applyBorder="1"/>
    <xf numFmtId="49" fontId="6" fillId="8" borderId="8" xfId="1" applyNumberFormat="1" applyFont="1" applyFill="1" applyBorder="1" applyAlignment="1">
      <alignment vertical="center"/>
    </xf>
    <xf numFmtId="49" fontId="6" fillId="8" borderId="8" xfId="1" applyNumberFormat="1" applyFont="1" applyFill="1" applyBorder="1" applyAlignment="1">
      <alignment horizontal="center" vertical="center"/>
    </xf>
    <xf numFmtId="1" fontId="33" fillId="8" borderId="0" xfId="2" applyNumberFormat="1" applyFont="1" applyFill="1" applyAlignment="1">
      <alignment horizontal="center"/>
    </xf>
    <xf numFmtId="0" fontId="33" fillId="8" borderId="0" xfId="2" applyFont="1" applyFill="1" applyAlignment="1">
      <alignment horizontal="center"/>
    </xf>
    <xf numFmtId="49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vertical="center" wrapText="1"/>
    </xf>
    <xf numFmtId="1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1" fontId="7" fillId="0" borderId="0" xfId="1" applyNumberFormat="1" applyFont="1" applyAlignment="1">
      <alignment horizontal="left"/>
    </xf>
    <xf numFmtId="49" fontId="8" fillId="0" borderId="9" xfId="1" applyNumberFormat="1" applyFont="1" applyBorder="1"/>
    <xf numFmtId="49" fontId="7" fillId="0" borderId="0" xfId="2" applyNumberFormat="1" applyFont="1" applyAlignment="1">
      <alignment horizontal="center" vertical="center"/>
    </xf>
    <xf numFmtId="2" fontId="8" fillId="0" borderId="8" xfId="1" applyNumberFormat="1" applyFont="1" applyBorder="1"/>
    <xf numFmtId="49" fontId="8" fillId="0" borderId="0" xfId="1" applyNumberFormat="1" applyFont="1" applyAlignment="1">
      <alignment horizontal="center"/>
    </xf>
    <xf numFmtId="49" fontId="55" fillId="0" borderId="0" xfId="1" applyNumberFormat="1" applyFont="1"/>
    <xf numFmtId="0" fontId="41" fillId="0" borderId="0" xfId="1" applyFont="1" applyAlignment="1">
      <alignment horizontal="center" vertical="center"/>
    </xf>
    <xf numFmtId="49" fontId="8" fillId="0" borderId="8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1" fontId="41" fillId="0" borderId="8" xfId="1" applyNumberFormat="1" applyFont="1" applyBorder="1" applyAlignment="1">
      <alignment horizontal="left" vertical="center"/>
    </xf>
    <xf numFmtId="1" fontId="7" fillId="0" borderId="0" xfId="1" applyNumberFormat="1" applyFont="1" applyAlignment="1">
      <alignment horizontal="right"/>
    </xf>
    <xf numFmtId="49" fontId="8" fillId="7" borderId="0" xfId="1" applyNumberFormat="1" applyFont="1" applyFill="1" applyAlignment="1">
      <alignment horizontal="left"/>
    </xf>
    <xf numFmtId="0" fontId="8" fillId="5" borderId="8" xfId="1" applyFont="1" applyFill="1" applyBorder="1" applyAlignment="1">
      <alignment horizontal="left"/>
    </xf>
    <xf numFmtId="0" fontId="8" fillId="5" borderId="8" xfId="1" applyFont="1" applyFill="1" applyBorder="1" applyAlignment="1">
      <alignment horizontal="right"/>
    </xf>
    <xf numFmtId="2" fontId="8" fillId="5" borderId="8" xfId="1" applyNumberFormat="1" applyFont="1" applyFill="1" applyBorder="1"/>
    <xf numFmtId="49" fontId="8" fillId="5" borderId="8" xfId="1" applyNumberFormat="1" applyFont="1" applyFill="1" applyBorder="1" applyAlignment="1">
      <alignment horizontal="left"/>
    </xf>
    <xf numFmtId="0" fontId="7" fillId="5" borderId="8" xfId="1" applyFont="1" applyFill="1" applyBorder="1" applyAlignment="1">
      <alignment horizontal="center"/>
    </xf>
    <xf numFmtId="0" fontId="41" fillId="0" borderId="8" xfId="1" applyFont="1" applyBorder="1" applyAlignment="1">
      <alignment horizontal="left" vertical="center"/>
    </xf>
    <xf numFmtId="2" fontId="7" fillId="0" borderId="8" xfId="1" applyNumberFormat="1" applyFont="1" applyBorder="1"/>
    <xf numFmtId="0" fontId="6" fillId="4" borderId="8" xfId="1" applyFont="1" applyFill="1" applyBorder="1" applyAlignment="1">
      <alignment horizontal="left" vertical="center"/>
    </xf>
    <xf numFmtId="2" fontId="8" fillId="4" borderId="8" xfId="1" applyNumberFormat="1" applyFont="1" applyFill="1" applyBorder="1"/>
    <xf numFmtId="2" fontId="7" fillId="4" borderId="8" xfId="1" applyNumberFormat="1" applyFont="1" applyFill="1" applyBorder="1"/>
    <xf numFmtId="0" fontId="6" fillId="5" borderId="8" xfId="1" applyFont="1" applyFill="1" applyBorder="1" applyAlignment="1">
      <alignment horizontal="left" vertical="center"/>
    </xf>
    <xf numFmtId="2" fontId="6" fillId="8" borderId="6" xfId="1" quotePrefix="1" applyNumberFormat="1" applyFont="1" applyFill="1" applyBorder="1" applyAlignment="1">
      <alignment horizontal="right" vertical="center"/>
    </xf>
    <xf numFmtId="2" fontId="6" fillId="8" borderId="7" xfId="1" quotePrefix="1" applyNumberFormat="1" applyFont="1" applyFill="1" applyBorder="1" applyAlignment="1">
      <alignment horizontal="right" vertical="center"/>
    </xf>
    <xf numFmtId="2" fontId="41" fillId="0" borderId="15" xfId="0" applyNumberFormat="1" applyFont="1" applyBorder="1" applyAlignment="1">
      <alignment vertical="center"/>
    </xf>
    <xf numFmtId="2" fontId="41" fillId="0" borderId="60" xfId="0" applyNumberFormat="1" applyFont="1" applyBorder="1" applyAlignment="1">
      <alignment vertical="center"/>
    </xf>
    <xf numFmtId="2" fontId="41" fillId="0" borderId="14" xfId="0" applyNumberFormat="1" applyFont="1" applyBorder="1" applyAlignment="1">
      <alignment vertical="center"/>
    </xf>
    <xf numFmtId="2" fontId="41" fillId="0" borderId="61" xfId="0" applyNumberFormat="1" applyFont="1" applyBorder="1" applyAlignment="1">
      <alignment vertical="center"/>
    </xf>
    <xf numFmtId="2" fontId="41" fillId="0" borderId="63" xfId="0" applyNumberFormat="1" applyFont="1" applyBorder="1" applyAlignment="1">
      <alignment vertical="center"/>
    </xf>
    <xf numFmtId="2" fontId="6" fillId="0" borderId="34" xfId="0" applyNumberFormat="1" applyFont="1" applyBorder="1" applyAlignment="1">
      <alignment vertical="center"/>
    </xf>
    <xf numFmtId="49" fontId="41" fillId="0" borderId="35" xfId="0" applyNumberFormat="1" applyFont="1" applyBorder="1" applyAlignment="1">
      <alignment vertical="center"/>
    </xf>
    <xf numFmtId="2" fontId="41" fillId="0" borderId="69" xfId="0" applyNumberFormat="1" applyFont="1" applyBorder="1" applyAlignment="1">
      <alignment vertical="center"/>
    </xf>
    <xf numFmtId="2" fontId="41" fillId="0" borderId="70" xfId="0" applyNumberFormat="1" applyFont="1" applyBorder="1" applyAlignment="1">
      <alignment vertical="center"/>
    </xf>
    <xf numFmtId="2" fontId="6" fillId="0" borderId="36" xfId="0" applyNumberFormat="1" applyFont="1" applyBorder="1" applyAlignment="1">
      <alignment vertical="center"/>
    </xf>
    <xf numFmtId="49" fontId="41" fillId="0" borderId="37" xfId="0" applyNumberFormat="1" applyFont="1" applyBorder="1" applyAlignment="1">
      <alignment vertical="center"/>
    </xf>
    <xf numFmtId="2" fontId="41" fillId="0" borderId="38" xfId="0" applyNumberFormat="1" applyFont="1" applyBorder="1" applyAlignment="1">
      <alignment vertical="center"/>
    </xf>
    <xf numFmtId="2" fontId="41" fillId="0" borderId="39" xfId="0" applyNumberFormat="1" applyFont="1" applyBorder="1" applyAlignment="1">
      <alignment vertical="center"/>
    </xf>
    <xf numFmtId="2" fontId="41" fillId="0" borderId="67" xfId="0" applyNumberFormat="1" applyFont="1" applyBorder="1" applyAlignment="1">
      <alignment vertical="center"/>
    </xf>
    <xf numFmtId="49" fontId="33" fillId="0" borderId="0" xfId="1" applyNumberFormat="1" applyFont="1"/>
    <xf numFmtId="0" fontId="56" fillId="0" borderId="0" xfId="1" applyFont="1" applyAlignment="1">
      <alignment horizontal="left" vertical="center"/>
    </xf>
    <xf numFmtId="49" fontId="33" fillId="0" borderId="0" xfId="1" applyNumberFormat="1" applyFont="1" applyAlignment="1">
      <alignment horizontal="center"/>
    </xf>
    <xf numFmtId="0" fontId="33" fillId="0" borderId="0" xfId="1" applyFont="1" applyAlignment="1">
      <alignment horizontal="center"/>
    </xf>
    <xf numFmtId="2" fontId="33" fillId="0" borderId="0" xfId="1" applyNumberFormat="1" applyFont="1"/>
    <xf numFmtId="0" fontId="33" fillId="0" borderId="0" xfId="1" applyFont="1"/>
    <xf numFmtId="166" fontId="34" fillId="0" borderId="0" xfId="1" applyNumberFormat="1" applyFont="1"/>
    <xf numFmtId="2" fontId="34" fillId="0" borderId="0" xfId="1" applyNumberFormat="1" applyFont="1"/>
    <xf numFmtId="1" fontId="33" fillId="0" borderId="0" xfId="1" applyNumberFormat="1" applyFont="1"/>
    <xf numFmtId="164" fontId="33" fillId="0" borderId="0" xfId="1" applyNumberFormat="1" applyFont="1"/>
    <xf numFmtId="0" fontId="41" fillId="0" borderId="0" xfId="5" applyFont="1"/>
    <xf numFmtId="0" fontId="6" fillId="0" borderId="0" xfId="5" applyFont="1"/>
    <xf numFmtId="2" fontId="41" fillId="0" borderId="0" xfId="5" applyNumberFormat="1" applyFont="1"/>
    <xf numFmtId="0" fontId="49" fillId="9" borderId="8" xfId="1" applyFont="1" applyFill="1" applyBorder="1" applyAlignment="1">
      <alignment horizontal="right" vertical="center" wrapText="1"/>
    </xf>
    <xf numFmtId="2" fontId="6" fillId="8" borderId="72" xfId="1" quotePrefix="1" applyNumberFormat="1" applyFont="1" applyFill="1" applyBorder="1" applyAlignment="1">
      <alignment horizontal="center" vertical="center"/>
    </xf>
    <xf numFmtId="2" fontId="41" fillId="0" borderId="60" xfId="5" applyNumberFormat="1" applyFont="1" applyBorder="1" applyAlignment="1">
      <alignment vertical="center"/>
    </xf>
    <xf numFmtId="2" fontId="41" fillId="0" borderId="27" xfId="5" applyNumberFormat="1" applyFont="1" applyBorder="1" applyAlignment="1">
      <alignment vertical="center"/>
    </xf>
    <xf numFmtId="2" fontId="6" fillId="8" borderId="1" xfId="1" quotePrefix="1" applyNumberFormat="1" applyFont="1" applyFill="1" applyBorder="1" applyAlignment="1">
      <alignment horizontal="center" vertical="center"/>
    </xf>
    <xf numFmtId="2" fontId="41" fillId="0" borderId="73" xfId="5" applyNumberFormat="1" applyFont="1" applyBorder="1" applyAlignment="1">
      <alignment vertical="center"/>
    </xf>
    <xf numFmtId="2" fontId="41" fillId="0" borderId="74" xfId="5" applyNumberFormat="1" applyFont="1" applyBorder="1" applyAlignment="1">
      <alignment vertical="center"/>
    </xf>
    <xf numFmtId="0" fontId="41" fillId="0" borderId="0" xfId="5" applyFont="1" applyAlignment="1">
      <alignment vertical="center"/>
    </xf>
    <xf numFmtId="2" fontId="41" fillId="0" borderId="61" xfId="2" applyNumberFormat="1" applyFont="1" applyBorder="1" applyAlignment="1">
      <alignment vertical="center"/>
    </xf>
    <xf numFmtId="2" fontId="41" fillId="0" borderId="65" xfId="2" applyNumberFormat="1" applyFont="1" applyBorder="1" applyAlignment="1">
      <alignment vertical="center"/>
    </xf>
    <xf numFmtId="0" fontId="41" fillId="8" borderId="9" xfId="5" applyFont="1" applyFill="1" applyBorder="1" applyAlignment="1">
      <alignment horizontal="left" vertical="center"/>
    </xf>
    <xf numFmtId="2" fontId="6" fillId="8" borderId="8" xfId="5" applyNumberFormat="1" applyFont="1" applyFill="1" applyBorder="1" applyAlignment="1">
      <alignment vertical="center"/>
    </xf>
    <xf numFmtId="164" fontId="6" fillId="8" borderId="41" xfId="5" applyNumberFormat="1" applyFont="1" applyFill="1" applyBorder="1" applyAlignment="1">
      <alignment vertical="center"/>
    </xf>
    <xf numFmtId="2" fontId="6" fillId="8" borderId="30" xfId="5" applyNumberFormat="1" applyFont="1" applyFill="1" applyBorder="1" applyAlignment="1">
      <alignment vertical="center"/>
    </xf>
    <xf numFmtId="164" fontId="6" fillId="8" borderId="9" xfId="5" applyNumberFormat="1" applyFont="1" applyFill="1" applyBorder="1" applyAlignment="1">
      <alignment vertical="center"/>
    </xf>
    <xf numFmtId="10" fontId="41" fillId="0" borderId="68" xfId="3" applyNumberFormat="1" applyFont="1" applyBorder="1" applyAlignment="1">
      <alignment vertical="center"/>
    </xf>
    <xf numFmtId="10" fontId="41" fillId="0" borderId="33" xfId="3" applyNumberFormat="1" applyFont="1" applyBorder="1" applyAlignment="1">
      <alignment vertical="center"/>
    </xf>
    <xf numFmtId="10" fontId="41" fillId="0" borderId="71" xfId="3" applyNumberFormat="1" applyFont="1" applyBorder="1" applyAlignment="1">
      <alignment vertical="center"/>
    </xf>
    <xf numFmtId="10" fontId="6" fillId="8" borderId="31" xfId="3" applyNumberFormat="1" applyFont="1" applyFill="1" applyBorder="1" applyAlignment="1">
      <alignment vertical="center"/>
    </xf>
    <xf numFmtId="10" fontId="6" fillId="8" borderId="23" xfId="3" applyNumberFormat="1" applyFont="1" applyFill="1" applyBorder="1" applyAlignment="1">
      <alignment vertical="center"/>
    </xf>
    <xf numFmtId="49" fontId="56" fillId="0" borderId="0" xfId="0" applyNumberFormat="1" applyFont="1"/>
    <xf numFmtId="2" fontId="41" fillId="0" borderId="65" xfId="0" applyNumberFormat="1" applyFont="1" applyBorder="1" applyAlignment="1">
      <alignment vertical="center"/>
    </xf>
    <xf numFmtId="2" fontId="6" fillId="8" borderId="9" xfId="0" applyNumberFormat="1" applyFont="1" applyFill="1" applyBorder="1" applyAlignment="1">
      <alignment vertical="center"/>
    </xf>
    <xf numFmtId="2" fontId="6" fillId="8" borderId="41" xfId="0" applyNumberFormat="1" applyFont="1" applyFill="1" applyBorder="1" applyAlignment="1">
      <alignment vertical="center"/>
    </xf>
    <xf numFmtId="2" fontId="6" fillId="0" borderId="40" xfId="0" applyNumberFormat="1" applyFont="1" applyBorder="1" applyAlignment="1">
      <alignment vertical="center"/>
    </xf>
    <xf numFmtId="2" fontId="6" fillId="0" borderId="78" xfId="0" applyNumberFormat="1" applyFont="1" applyBorder="1" applyAlignment="1">
      <alignment vertical="center"/>
    </xf>
    <xf numFmtId="2" fontId="6" fillId="8" borderId="8" xfId="0" applyNumberFormat="1" applyFont="1" applyFill="1" applyBorder="1" applyAlignment="1">
      <alignment vertical="center"/>
    </xf>
    <xf numFmtId="2" fontId="6" fillId="8" borderId="30" xfId="0" applyNumberFormat="1" applyFont="1" applyFill="1" applyBorder="1" applyAlignment="1">
      <alignment vertical="center"/>
    </xf>
    <xf numFmtId="2" fontId="41" fillId="0" borderId="0" xfId="0" applyNumberFormat="1" applyFont="1"/>
    <xf numFmtId="49" fontId="41" fillId="0" borderId="51" xfId="0" applyNumberFormat="1" applyFont="1" applyBorder="1" applyAlignment="1">
      <alignment vertical="center"/>
    </xf>
    <xf numFmtId="2" fontId="41" fillId="0" borderId="53" xfId="0" applyNumberFormat="1" applyFont="1" applyBorder="1" applyAlignment="1">
      <alignment vertical="center"/>
    </xf>
    <xf numFmtId="2" fontId="6" fillId="0" borderId="56" xfId="0" applyNumberFormat="1" applyFont="1" applyBorder="1" applyAlignment="1">
      <alignment vertical="center"/>
    </xf>
    <xf numFmtId="10" fontId="6" fillId="0" borderId="32" xfId="3" applyNumberFormat="1" applyFont="1" applyBorder="1" applyAlignment="1">
      <alignment vertical="center"/>
    </xf>
    <xf numFmtId="49" fontId="41" fillId="0" borderId="52" xfId="0" applyNumberFormat="1" applyFont="1" applyBorder="1" applyAlignment="1">
      <alignment vertical="center"/>
    </xf>
    <xf numFmtId="2" fontId="41" fillId="0" borderId="62" xfId="0" applyNumberFormat="1" applyFont="1" applyBorder="1" applyAlignment="1">
      <alignment vertical="center"/>
    </xf>
    <xf numFmtId="2" fontId="6" fillId="0" borderId="57" xfId="0" applyNumberFormat="1" applyFont="1" applyBorder="1" applyAlignment="1">
      <alignment vertical="center"/>
    </xf>
    <xf numFmtId="10" fontId="6" fillId="0" borderId="33" xfId="3" applyNumberFormat="1" applyFont="1" applyBorder="1" applyAlignment="1">
      <alignment vertical="center"/>
    </xf>
    <xf numFmtId="49" fontId="41" fillId="0" borderId="54" xfId="0" applyNumberFormat="1" applyFont="1" applyBorder="1" applyAlignment="1">
      <alignment horizontal="left" vertical="center"/>
    </xf>
    <xf numFmtId="2" fontId="41" fillId="0" borderId="64" xfId="0" applyNumberFormat="1" applyFont="1" applyBorder="1" applyAlignment="1">
      <alignment vertical="center"/>
    </xf>
    <xf numFmtId="2" fontId="41" fillId="0" borderId="27" xfId="0" applyNumberFormat="1" applyFont="1" applyBorder="1" applyAlignment="1">
      <alignment vertical="center"/>
    </xf>
    <xf numFmtId="2" fontId="6" fillId="0" borderId="58" xfId="0" applyNumberFormat="1" applyFont="1" applyBorder="1" applyAlignment="1">
      <alignment vertical="center"/>
    </xf>
    <xf numFmtId="49" fontId="41" fillId="0" borderId="55" xfId="0" applyNumberFormat="1" applyFont="1" applyBorder="1" applyAlignment="1">
      <alignment vertical="center"/>
    </xf>
    <xf numFmtId="2" fontId="6" fillId="0" borderId="59" xfId="0" applyNumberFormat="1" applyFont="1" applyBorder="1" applyAlignment="1">
      <alignment vertical="center"/>
    </xf>
    <xf numFmtId="49" fontId="41" fillId="0" borderId="52" xfId="0" applyNumberFormat="1" applyFont="1" applyBorder="1" applyAlignment="1">
      <alignment horizontal="left" vertical="center"/>
    </xf>
    <xf numFmtId="49" fontId="56" fillId="0" borderId="0" xfId="0" applyNumberFormat="1" applyFont="1" applyAlignment="1">
      <alignment horizontal="center"/>
    </xf>
    <xf numFmtId="2" fontId="41" fillId="0" borderId="55" xfId="0" applyNumberFormat="1" applyFont="1" applyBorder="1" applyAlignment="1">
      <alignment vertical="center"/>
    </xf>
    <xf numFmtId="2" fontId="41" fillId="0" borderId="66" xfId="0" applyNumberFormat="1" applyFont="1" applyBorder="1" applyAlignment="1">
      <alignment vertical="center"/>
    </xf>
    <xf numFmtId="10" fontId="6" fillId="0" borderId="68" xfId="3" applyNumberFormat="1" applyFont="1" applyBorder="1" applyAlignment="1">
      <alignment vertical="center"/>
    </xf>
    <xf numFmtId="2" fontId="41" fillId="0" borderId="52" xfId="0" applyNumberFormat="1" applyFont="1" applyBorder="1" applyAlignment="1">
      <alignment vertical="center"/>
    </xf>
    <xf numFmtId="0" fontId="6" fillId="8" borderId="18" xfId="0" applyFont="1" applyFill="1" applyBorder="1" applyAlignment="1">
      <alignment horizontal="left" vertical="center"/>
    </xf>
    <xf numFmtId="2" fontId="6" fillId="8" borderId="12" xfId="0" applyNumberFormat="1" applyFont="1" applyFill="1" applyBorder="1" applyAlignment="1">
      <alignment vertical="center"/>
    </xf>
    <xf numFmtId="10" fontId="6" fillId="8" borderId="31" xfId="0" applyNumberFormat="1" applyFont="1" applyFill="1" applyBorder="1" applyAlignment="1">
      <alignment vertical="center"/>
    </xf>
    <xf numFmtId="49" fontId="6" fillId="0" borderId="21" xfId="0" applyNumberFormat="1" applyFont="1" applyBorder="1" applyAlignment="1">
      <alignment vertical="center"/>
    </xf>
    <xf numFmtId="2" fontId="6" fillId="0" borderId="1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8" borderId="22" xfId="0" applyNumberFormat="1" applyFont="1" applyFill="1" applyBorder="1" applyAlignment="1">
      <alignment horizontal="left" vertical="center"/>
    </xf>
    <xf numFmtId="2" fontId="6" fillId="8" borderId="16" xfId="0" applyNumberFormat="1" applyFont="1" applyFill="1" applyBorder="1" applyAlignment="1">
      <alignment vertical="center"/>
    </xf>
    <xf numFmtId="10" fontId="6" fillId="8" borderId="23" xfId="0" applyNumberFormat="1" applyFont="1" applyFill="1" applyBorder="1" applyAlignment="1">
      <alignment vertical="center"/>
    </xf>
    <xf numFmtId="49" fontId="56" fillId="0" borderId="0" xfId="0" applyNumberFormat="1" applyFont="1" applyAlignment="1">
      <alignment horizontal="center" vertical="center"/>
    </xf>
    <xf numFmtId="2" fontId="41" fillId="0" borderId="76" xfId="0" applyNumberFormat="1" applyFont="1" applyBorder="1" applyAlignment="1">
      <alignment vertical="center"/>
    </xf>
    <xf numFmtId="2" fontId="41" fillId="0" borderId="29" xfId="0" applyNumberFormat="1" applyFont="1" applyBorder="1" applyAlignment="1">
      <alignment vertical="center"/>
    </xf>
    <xf numFmtId="49" fontId="41" fillId="0" borderId="0" xfId="0" applyNumberFormat="1" applyFont="1" applyAlignment="1">
      <alignment horizontal="center" vertical="center"/>
    </xf>
    <xf numFmtId="49" fontId="41" fillId="0" borderId="21" xfId="0" applyNumberFormat="1" applyFont="1" applyBorder="1" applyAlignment="1">
      <alignment horizontal="left" vertical="center"/>
    </xf>
    <xf numFmtId="49" fontId="41" fillId="0" borderId="28" xfId="0" applyNumberFormat="1" applyFont="1" applyBorder="1" applyAlignment="1">
      <alignment horizontal="left" vertical="center"/>
    </xf>
    <xf numFmtId="2" fontId="41" fillId="0" borderId="26" xfId="0" applyNumberFormat="1" applyFont="1" applyBorder="1" applyAlignment="1">
      <alignment vertical="center"/>
    </xf>
    <xf numFmtId="2" fontId="41" fillId="0" borderId="77" xfId="0" applyNumberFormat="1" applyFont="1" applyBorder="1" applyAlignment="1">
      <alignment vertical="center"/>
    </xf>
    <xf numFmtId="10" fontId="6" fillId="0" borderId="75" xfId="3" applyNumberFormat="1" applyFont="1" applyBorder="1" applyAlignment="1">
      <alignment vertical="center"/>
    </xf>
    <xf numFmtId="49" fontId="41" fillId="0" borderId="79" xfId="0" applyNumberFormat="1" applyFont="1" applyBorder="1" applyAlignment="1">
      <alignment vertical="center"/>
    </xf>
    <xf numFmtId="2" fontId="41" fillId="0" borderId="0" xfId="0" applyNumberFormat="1" applyFont="1" applyBorder="1" applyAlignment="1">
      <alignment vertical="center"/>
    </xf>
    <xf numFmtId="2" fontId="41" fillId="0" borderId="6" xfId="0" applyNumberFormat="1" applyFont="1" applyBorder="1" applyAlignment="1">
      <alignment vertical="center"/>
    </xf>
    <xf numFmtId="10" fontId="41" fillId="0" borderId="25" xfId="3" applyNumberFormat="1" applyFont="1" applyBorder="1" applyAlignment="1">
      <alignment vertical="center"/>
    </xf>
    <xf numFmtId="2" fontId="41" fillId="0" borderId="57" xfId="0" applyNumberFormat="1" applyFont="1" applyBorder="1" applyAlignment="1">
      <alignment vertical="center"/>
    </xf>
    <xf numFmtId="2" fontId="41" fillId="0" borderId="59" xfId="0" applyNumberFormat="1" applyFont="1" applyBorder="1" applyAlignment="1">
      <alignment vertical="center"/>
    </xf>
    <xf numFmtId="2" fontId="41" fillId="0" borderId="80" xfId="0" applyNumberFormat="1" applyFont="1" applyBorder="1" applyAlignment="1">
      <alignment vertical="center"/>
    </xf>
    <xf numFmtId="2" fontId="41" fillId="0" borderId="81" xfId="2" applyNumberFormat="1" applyFont="1" applyBorder="1" applyAlignment="1">
      <alignment vertical="center"/>
    </xf>
    <xf numFmtId="2" fontId="41" fillId="0" borderId="82" xfId="2" applyNumberFormat="1" applyFont="1" applyBorder="1" applyAlignment="1">
      <alignment vertical="center"/>
    </xf>
    <xf numFmtId="0" fontId="49" fillId="9" borderId="9" xfId="1" applyFont="1" applyFill="1" applyBorder="1" applyAlignment="1">
      <alignment horizontal="right" vertical="center" wrapText="1"/>
    </xf>
    <xf numFmtId="2" fontId="41" fillId="0" borderId="83" xfId="5" applyNumberFormat="1" applyFont="1" applyBorder="1" applyAlignment="1">
      <alignment vertical="center"/>
    </xf>
    <xf numFmtId="2" fontId="41" fillId="0" borderId="77" xfId="5" applyNumberFormat="1" applyFont="1" applyBorder="1" applyAlignment="1">
      <alignment vertical="center"/>
    </xf>
    <xf numFmtId="2" fontId="6" fillId="8" borderId="9" xfId="5" applyNumberFormat="1" applyFont="1" applyFill="1" applyBorder="1" applyAlignment="1">
      <alignment vertical="center"/>
    </xf>
    <xf numFmtId="2" fontId="6" fillId="8" borderId="41" xfId="5" applyNumberFormat="1" applyFont="1" applyFill="1" applyBorder="1" applyAlignment="1">
      <alignment vertical="center"/>
    </xf>
    <xf numFmtId="2" fontId="41" fillId="0" borderId="8" xfId="2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2" fontId="41" fillId="0" borderId="14" xfId="0" applyNumberFormat="1" applyFont="1" applyFill="1" applyBorder="1" applyAlignment="1">
      <alignment vertical="center"/>
    </xf>
    <xf numFmtId="2" fontId="41" fillId="0" borderId="15" xfId="0" applyNumberFormat="1" applyFont="1" applyFill="1" applyBorder="1" applyAlignment="1">
      <alignment vertical="center"/>
    </xf>
    <xf numFmtId="49" fontId="41" fillId="0" borderId="21" xfId="0" applyNumberFormat="1" applyFont="1" applyFill="1" applyBorder="1" applyAlignment="1">
      <alignment vertical="center"/>
    </xf>
    <xf numFmtId="2" fontId="41" fillId="0" borderId="29" xfId="0" applyNumberFormat="1" applyFont="1" applyFill="1" applyBorder="1" applyAlignment="1">
      <alignment vertical="center"/>
    </xf>
    <xf numFmtId="2" fontId="6" fillId="0" borderId="34" xfId="0" applyNumberFormat="1" applyFont="1" applyFill="1" applyBorder="1" applyAlignment="1">
      <alignment vertical="center"/>
    </xf>
    <xf numFmtId="10" fontId="6" fillId="0" borderId="33" xfId="3" applyNumberFormat="1" applyFont="1" applyFill="1" applyBorder="1" applyAlignment="1">
      <alignment vertical="center"/>
    </xf>
    <xf numFmtId="0" fontId="37" fillId="0" borderId="8" xfId="0" applyFont="1" applyBorder="1" applyAlignment="1">
      <alignment horizontal="left" vertical="center" wrapText="1"/>
    </xf>
    <xf numFmtId="0" fontId="39" fillId="5" borderId="8" xfId="0" applyFont="1" applyFill="1" applyBorder="1" applyAlignment="1">
      <alignment horizontal="left" vertical="center"/>
    </xf>
    <xf numFmtId="0" fontId="6" fillId="5" borderId="8" xfId="1" applyFont="1" applyFill="1" applyBorder="1" applyAlignment="1">
      <alignment horizontal="left" vertical="center"/>
    </xf>
    <xf numFmtId="0" fontId="7" fillId="0" borderId="8" xfId="1" applyFont="1" applyBorder="1" applyAlignment="1">
      <alignment horizontal="left" vertical="center" wrapText="1"/>
    </xf>
    <xf numFmtId="49" fontId="40" fillId="0" borderId="42" xfId="0" applyNumberFormat="1" applyFont="1" applyBorder="1" applyAlignment="1">
      <alignment horizontal="center" vertical="center"/>
    </xf>
    <xf numFmtId="49" fontId="40" fillId="0" borderId="43" xfId="0" applyNumberFormat="1" applyFont="1" applyBorder="1" applyAlignment="1">
      <alignment horizontal="center" vertical="center"/>
    </xf>
    <xf numFmtId="49" fontId="40" fillId="0" borderId="17" xfId="0" applyNumberFormat="1" applyFont="1" applyBorder="1" applyAlignment="1">
      <alignment horizontal="center" vertical="center"/>
    </xf>
    <xf numFmtId="2" fontId="40" fillId="0" borderId="44" xfId="0" applyNumberFormat="1" applyFont="1" applyBorder="1" applyAlignment="1">
      <alignment horizontal="right"/>
    </xf>
    <xf numFmtId="2" fontId="40" fillId="0" borderId="10" xfId="0" applyNumberFormat="1" applyFont="1" applyBorder="1" applyAlignment="1">
      <alignment horizontal="right"/>
    </xf>
    <xf numFmtId="2" fontId="40" fillId="0" borderId="45" xfId="0" applyNumberFormat="1" applyFont="1" applyBorder="1" applyAlignment="1">
      <alignment horizontal="right"/>
    </xf>
    <xf numFmtId="2" fontId="40" fillId="0" borderId="44" xfId="0" applyNumberFormat="1" applyFont="1" applyBorder="1" applyAlignment="1">
      <alignment horizontal="right" vertical="center"/>
    </xf>
    <xf numFmtId="2" fontId="40" fillId="0" borderId="10" xfId="0" applyNumberFormat="1" applyFont="1" applyBorder="1" applyAlignment="1">
      <alignment horizontal="right" vertical="center"/>
    </xf>
    <xf numFmtId="2" fontId="40" fillId="0" borderId="45" xfId="0" applyNumberFormat="1" applyFont="1" applyBorder="1" applyAlignment="1">
      <alignment horizontal="right" vertical="center"/>
    </xf>
    <xf numFmtId="49" fontId="40" fillId="0" borderId="24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25" xfId="0" applyNumberFormat="1" applyFont="1" applyBorder="1" applyAlignment="1">
      <alignment horizontal="center" vertical="center"/>
    </xf>
    <xf numFmtId="0" fontId="41" fillId="0" borderId="18" xfId="5" applyFont="1" applyBorder="1" applyAlignment="1">
      <alignment horizontal="left" vertical="center" wrapText="1"/>
    </xf>
    <xf numFmtId="0" fontId="6" fillId="8" borderId="18" xfId="5" applyFont="1" applyFill="1" applyBorder="1" applyAlignment="1">
      <alignment horizontal="left" vertical="center"/>
    </xf>
    <xf numFmtId="0" fontId="6" fillId="8" borderId="22" xfId="5" applyFont="1" applyFill="1" applyBorder="1" applyAlignment="1">
      <alignment horizontal="left" vertical="center"/>
    </xf>
    <xf numFmtId="0" fontId="8" fillId="0" borderId="42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49" fillId="9" borderId="18" xfId="1" applyFont="1" applyFill="1" applyBorder="1" applyAlignment="1">
      <alignment horizontal="left" vertical="center" wrapText="1"/>
    </xf>
    <xf numFmtId="0" fontId="49" fillId="9" borderId="9" xfId="1" applyFont="1" applyFill="1" applyBorder="1" applyAlignment="1">
      <alignment horizontal="center" vertical="center" wrapText="1"/>
    </xf>
    <xf numFmtId="0" fontId="49" fillId="9" borderId="4" xfId="1" applyFont="1" applyFill="1" applyBorder="1" applyAlignment="1">
      <alignment horizontal="center" vertical="center" wrapText="1"/>
    </xf>
    <xf numFmtId="0" fontId="49" fillId="9" borderId="12" xfId="1" applyFont="1" applyFill="1" applyBorder="1" applyAlignment="1">
      <alignment horizontal="center" vertical="center" wrapText="1"/>
    </xf>
  </cellXfs>
  <cellStyles count="6">
    <cellStyle name="Normal" xfId="0" builtinId="0"/>
    <cellStyle name="Normal 19 2" xfId="1"/>
    <cellStyle name="Normal 2" xfId="2"/>
    <cellStyle name="Normal 2 3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0000FF"/>
      <color rgb="FFFDE9D9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H595"/>
  <sheetViews>
    <sheetView zoomScale="110" zoomScaleNormal="110" workbookViewId="0">
      <pane xSplit="9" ySplit="1" topLeftCell="J432" activePane="bottomRight" state="frozen"/>
      <selection activeCell="S10" sqref="S10"/>
      <selection pane="topRight" activeCell="S10" sqref="S10"/>
      <selection pane="bottomLeft" activeCell="S10" sqref="S10"/>
      <selection pane="bottomRight" activeCell="M433" sqref="M433"/>
    </sheetView>
  </sheetViews>
  <sheetFormatPr defaultColWidth="8.85546875" defaultRowHeight="12.75"/>
  <cols>
    <col min="1" max="1" width="3.140625" style="6" hidden="1" customWidth="1"/>
    <col min="2" max="2" width="5.28515625" style="2" hidden="1" customWidth="1"/>
    <col min="3" max="3" width="10.140625" style="2" customWidth="1"/>
    <col min="4" max="4" width="5.5703125" style="2" customWidth="1"/>
    <col min="5" max="5" width="22.85546875" style="2" customWidth="1"/>
    <col min="6" max="6" width="6" style="3" customWidth="1"/>
    <col min="7" max="7" width="6.140625" style="3" hidden="1" customWidth="1"/>
    <col min="8" max="8" width="5.5703125" style="16" customWidth="1"/>
    <col min="9" max="9" width="4.85546875" style="16" customWidth="1"/>
    <col min="10" max="10" width="13.85546875" style="4" customWidth="1"/>
    <col min="11" max="12" width="11" style="4" customWidth="1"/>
    <col min="13" max="13" width="13.140625" style="4" customWidth="1"/>
    <col min="14" max="14" width="12.5703125" style="5" customWidth="1"/>
    <col min="15" max="15" width="11" style="7" hidden="1" customWidth="1"/>
    <col min="16" max="16" width="11.7109375" style="7" hidden="1" customWidth="1"/>
    <col min="17" max="17" width="8.28515625" style="7" bestFit="1" customWidth="1"/>
    <col min="18" max="18" width="7.85546875" style="6" bestFit="1" customWidth="1"/>
    <col min="19" max="19" width="8.140625" style="6" bestFit="1" customWidth="1"/>
    <col min="20" max="20" width="7.42578125" style="6" customWidth="1"/>
    <col min="21" max="21" width="6.42578125" style="6" customWidth="1"/>
    <col min="22" max="22" width="10.140625" style="6" customWidth="1"/>
    <col min="23" max="24" width="11" style="6" customWidth="1"/>
    <col min="25" max="25" width="9.5703125" style="8" customWidth="1"/>
    <col min="26" max="26" width="11" style="6" bestFit="1" customWidth="1"/>
    <col min="27" max="27" width="8" style="6" bestFit="1" customWidth="1"/>
    <col min="28" max="28" width="9" style="6" bestFit="1" customWidth="1"/>
    <col min="29" max="29" width="8" style="6" bestFit="1" customWidth="1"/>
    <col min="30" max="30" width="10.5703125" style="6" bestFit="1" customWidth="1"/>
    <col min="31" max="31" width="9.140625" style="6" bestFit="1" customWidth="1"/>
    <col min="32" max="16384" width="8.85546875" style="6"/>
  </cols>
  <sheetData>
    <row r="1" spans="2:25">
      <c r="C1" s="2" t="s">
        <v>0</v>
      </c>
      <c r="D1" s="2" t="s">
        <v>1</v>
      </c>
      <c r="E1" s="2" t="s">
        <v>103</v>
      </c>
      <c r="F1" s="3" t="s">
        <v>2</v>
      </c>
      <c r="G1" s="3" t="s">
        <v>3</v>
      </c>
      <c r="H1" s="16" t="s">
        <v>4</v>
      </c>
      <c r="I1" s="16" t="s">
        <v>70</v>
      </c>
      <c r="J1" s="11" t="s">
        <v>5</v>
      </c>
      <c r="K1" s="11" t="s">
        <v>6</v>
      </c>
      <c r="L1" s="11" t="s">
        <v>7</v>
      </c>
      <c r="M1" s="11" t="s">
        <v>8</v>
      </c>
      <c r="N1" s="17" t="s">
        <v>9</v>
      </c>
      <c r="O1" s="7" t="s">
        <v>113</v>
      </c>
      <c r="P1" s="7" t="s">
        <v>114</v>
      </c>
      <c r="Q1" s="7" t="s">
        <v>138</v>
      </c>
      <c r="R1" s="6" t="s">
        <v>139</v>
      </c>
      <c r="S1" s="6" t="s">
        <v>140</v>
      </c>
    </row>
    <row r="2" spans="2:25" s="115" customFormat="1" ht="14.25">
      <c r="B2" s="116" t="s">
        <v>51</v>
      </c>
      <c r="C2" s="117" t="s">
        <v>10</v>
      </c>
      <c r="D2" s="118" t="s">
        <v>51</v>
      </c>
      <c r="E2" s="117" t="s">
        <v>10</v>
      </c>
      <c r="F2" s="119" t="s">
        <v>26</v>
      </c>
      <c r="G2" s="120" t="s">
        <v>45</v>
      </c>
      <c r="H2" s="121" t="s">
        <v>48</v>
      </c>
      <c r="I2" s="121" t="s">
        <v>71</v>
      </c>
      <c r="J2" s="122">
        <v>2</v>
      </c>
      <c r="K2" s="122">
        <v>0</v>
      </c>
      <c r="L2" s="122">
        <v>2</v>
      </c>
      <c r="M2" s="122">
        <v>1267</v>
      </c>
      <c r="N2" s="123">
        <f>M2+L2</f>
        <v>1269</v>
      </c>
      <c r="O2" s="124"/>
      <c r="P2" s="124"/>
      <c r="Q2" s="125"/>
      <c r="R2" s="126"/>
      <c r="X2" s="126">
        <f>L2+M2-N2</f>
        <v>0</v>
      </c>
      <c r="Y2" s="126"/>
    </row>
    <row r="3" spans="2:25" s="115" customFormat="1" ht="14.25">
      <c r="B3" s="116" t="s">
        <v>43</v>
      </c>
      <c r="C3" s="117" t="s">
        <v>10</v>
      </c>
      <c r="D3" s="118" t="s">
        <v>51</v>
      </c>
      <c r="E3" s="117" t="s">
        <v>10</v>
      </c>
      <c r="F3" s="119" t="s">
        <v>24</v>
      </c>
      <c r="G3" s="120" t="s">
        <v>44</v>
      </c>
      <c r="H3" s="121" t="s">
        <v>48</v>
      </c>
      <c r="I3" s="121" t="s">
        <v>71</v>
      </c>
      <c r="J3" s="122">
        <v>0</v>
      </c>
      <c r="K3" s="122">
        <v>8</v>
      </c>
      <c r="L3" s="122">
        <v>8</v>
      </c>
      <c r="M3" s="122">
        <v>2060</v>
      </c>
      <c r="N3" s="123">
        <f t="shared" ref="N3:N66" si="0">M3+L3</f>
        <v>2068</v>
      </c>
      <c r="O3" s="124"/>
      <c r="P3" s="124"/>
      <c r="Q3" s="125"/>
      <c r="R3" s="126"/>
      <c r="X3" s="126">
        <f t="shared" ref="X3:X66" si="1">L3+M3-N3</f>
        <v>0</v>
      </c>
      <c r="Y3" s="126"/>
    </row>
    <row r="4" spans="2:25" s="115" customFormat="1" ht="14.25">
      <c r="B4" s="116" t="s">
        <v>49</v>
      </c>
      <c r="C4" s="117" t="s">
        <v>10</v>
      </c>
      <c r="D4" s="118" t="s">
        <v>51</v>
      </c>
      <c r="E4" s="117" t="s">
        <v>10</v>
      </c>
      <c r="F4" s="119" t="s">
        <v>46</v>
      </c>
      <c r="G4" s="120" t="s">
        <v>47</v>
      </c>
      <c r="H4" s="121" t="s">
        <v>48</v>
      </c>
      <c r="I4" s="121" t="s">
        <v>71</v>
      </c>
      <c r="J4" s="123">
        <f>SUM(J2:J3)</f>
        <v>2</v>
      </c>
      <c r="K4" s="123">
        <f>SUM(K2:K3)</f>
        <v>8</v>
      </c>
      <c r="L4" s="123">
        <f>SUM(L2:L3)</f>
        <v>10</v>
      </c>
      <c r="M4" s="123">
        <f>SUM(M2:M3)</f>
        <v>3327</v>
      </c>
      <c r="N4" s="123">
        <f t="shared" si="0"/>
        <v>3337</v>
      </c>
      <c r="O4" s="124"/>
      <c r="P4" s="124"/>
      <c r="Q4" s="125"/>
      <c r="R4" s="126"/>
      <c r="X4" s="126">
        <f t="shared" si="1"/>
        <v>0</v>
      </c>
      <c r="Y4" s="126"/>
    </row>
    <row r="5" spans="2:25" s="115" customFormat="1" ht="14.25">
      <c r="B5" s="116" t="s">
        <v>58</v>
      </c>
      <c r="C5" s="117" t="s">
        <v>10</v>
      </c>
      <c r="D5" s="118" t="s">
        <v>51</v>
      </c>
      <c r="E5" s="117" t="s">
        <v>10</v>
      </c>
      <c r="F5" s="119" t="s">
        <v>26</v>
      </c>
      <c r="G5" s="120" t="s">
        <v>45</v>
      </c>
      <c r="H5" s="121" t="s">
        <v>22</v>
      </c>
      <c r="I5" s="121" t="s">
        <v>71</v>
      </c>
      <c r="J5" s="122">
        <v>0</v>
      </c>
      <c r="K5" s="122">
        <v>0</v>
      </c>
      <c r="L5" s="122">
        <v>0</v>
      </c>
      <c r="M5" s="122">
        <v>26089</v>
      </c>
      <c r="N5" s="123">
        <f t="shared" si="0"/>
        <v>26089</v>
      </c>
      <c r="O5" s="124"/>
      <c r="P5" s="122"/>
      <c r="Q5" s="125"/>
      <c r="R5" s="126"/>
      <c r="S5" s="126"/>
      <c r="T5" s="126"/>
      <c r="U5" s="122"/>
      <c r="V5" s="122"/>
      <c r="W5" s="122"/>
      <c r="X5" s="126">
        <f t="shared" si="1"/>
        <v>0</v>
      </c>
      <c r="Y5" s="122"/>
    </row>
    <row r="6" spans="2:25" s="115" customFormat="1" ht="14.25">
      <c r="B6" s="116" t="s">
        <v>65</v>
      </c>
      <c r="C6" s="117" t="s">
        <v>10</v>
      </c>
      <c r="D6" s="118" t="s">
        <v>51</v>
      </c>
      <c r="E6" s="117" t="s">
        <v>10</v>
      </c>
      <c r="F6" s="119" t="s">
        <v>24</v>
      </c>
      <c r="G6" s="120" t="s">
        <v>44</v>
      </c>
      <c r="H6" s="121" t="s">
        <v>22</v>
      </c>
      <c r="I6" s="121" t="s">
        <v>71</v>
      </c>
      <c r="J6" s="122">
        <v>0</v>
      </c>
      <c r="K6" s="122">
        <v>0</v>
      </c>
      <c r="L6" s="122">
        <v>15</v>
      </c>
      <c r="M6" s="122">
        <v>18900</v>
      </c>
      <c r="N6" s="123">
        <f t="shared" si="0"/>
        <v>18915</v>
      </c>
      <c r="O6" s="124"/>
      <c r="P6" s="122"/>
      <c r="Q6" s="125"/>
      <c r="R6" s="126"/>
      <c r="S6" s="126"/>
      <c r="T6" s="126"/>
      <c r="U6" s="122"/>
      <c r="V6" s="122"/>
      <c r="W6" s="122"/>
      <c r="X6" s="126">
        <f t="shared" si="1"/>
        <v>0</v>
      </c>
      <c r="Y6" s="122"/>
    </row>
    <row r="7" spans="2:25" s="138" customFormat="1" ht="15">
      <c r="B7" s="147" t="s">
        <v>159</v>
      </c>
      <c r="C7" s="148" t="s">
        <v>10</v>
      </c>
      <c r="D7" s="149" t="s">
        <v>51</v>
      </c>
      <c r="E7" s="150" t="s">
        <v>10</v>
      </c>
      <c r="F7" s="151" t="s">
        <v>46</v>
      </c>
      <c r="G7" s="152" t="s">
        <v>47</v>
      </c>
      <c r="H7" s="153" t="s">
        <v>22</v>
      </c>
      <c r="I7" s="153" t="s">
        <v>71</v>
      </c>
      <c r="J7" s="203">
        <f>SUM(J5:J6)</f>
        <v>0</v>
      </c>
      <c r="K7" s="203">
        <f>SUM(K5:K6)</f>
        <v>0</v>
      </c>
      <c r="L7" s="203">
        <f>SUM(L5:L6)</f>
        <v>15</v>
      </c>
      <c r="M7" s="203">
        <f>SUM(M5:M6)</f>
        <v>44989</v>
      </c>
      <c r="N7" s="123">
        <f t="shared" si="0"/>
        <v>45004</v>
      </c>
      <c r="O7" s="144"/>
      <c r="P7" s="123"/>
      <c r="Q7" s="145"/>
      <c r="R7" s="146"/>
      <c r="S7" s="146"/>
      <c r="T7" s="146"/>
      <c r="U7" s="123"/>
      <c r="V7" s="123"/>
      <c r="W7" s="123"/>
      <c r="X7" s="126">
        <f t="shared" si="1"/>
        <v>0</v>
      </c>
      <c r="Y7" s="154"/>
    </row>
    <row r="8" spans="2:25" s="115" customFormat="1" ht="14.25">
      <c r="B8" s="116" t="s">
        <v>56</v>
      </c>
      <c r="C8" s="117" t="s">
        <v>10</v>
      </c>
      <c r="D8" s="118" t="s">
        <v>51</v>
      </c>
      <c r="E8" s="117" t="s">
        <v>10</v>
      </c>
      <c r="F8" s="119" t="s">
        <v>26</v>
      </c>
      <c r="G8" s="120" t="s">
        <v>45</v>
      </c>
      <c r="H8" s="121" t="s">
        <v>32</v>
      </c>
      <c r="I8" s="121" t="s">
        <v>71</v>
      </c>
      <c r="J8" s="122">
        <v>0</v>
      </c>
      <c r="K8" s="122">
        <v>0</v>
      </c>
      <c r="L8" s="122">
        <v>0</v>
      </c>
      <c r="M8" s="122">
        <v>25128</v>
      </c>
      <c r="N8" s="123">
        <f t="shared" si="0"/>
        <v>25128</v>
      </c>
      <c r="O8" s="124"/>
      <c r="P8" s="124"/>
      <c r="Q8" s="125"/>
      <c r="R8" s="126"/>
      <c r="X8" s="126">
        <f t="shared" si="1"/>
        <v>0</v>
      </c>
      <c r="Y8" s="126"/>
    </row>
    <row r="9" spans="2:25" s="115" customFormat="1" ht="14.25">
      <c r="B9" s="116" t="s">
        <v>61</v>
      </c>
      <c r="C9" s="117" t="s">
        <v>10</v>
      </c>
      <c r="D9" s="118" t="s">
        <v>51</v>
      </c>
      <c r="E9" s="117" t="s">
        <v>10</v>
      </c>
      <c r="F9" s="119" t="s">
        <v>24</v>
      </c>
      <c r="G9" s="120" t="s">
        <v>44</v>
      </c>
      <c r="H9" s="121" t="s">
        <v>32</v>
      </c>
      <c r="I9" s="121" t="s">
        <v>71</v>
      </c>
      <c r="J9" s="122">
        <v>0</v>
      </c>
      <c r="K9" s="122">
        <v>18</v>
      </c>
      <c r="L9" s="122">
        <v>18</v>
      </c>
      <c r="M9" s="122">
        <v>16716</v>
      </c>
      <c r="N9" s="123">
        <f t="shared" si="0"/>
        <v>16734</v>
      </c>
      <c r="O9" s="124"/>
      <c r="P9" s="124"/>
      <c r="Q9" s="125"/>
      <c r="R9" s="126"/>
      <c r="X9" s="126">
        <f t="shared" si="1"/>
        <v>0</v>
      </c>
      <c r="Y9" s="126"/>
    </row>
    <row r="10" spans="2:25" s="115" customFormat="1" ht="14.25">
      <c r="B10" s="116" t="s">
        <v>62</v>
      </c>
      <c r="C10" s="150" t="s">
        <v>10</v>
      </c>
      <c r="D10" s="155" t="s">
        <v>51</v>
      </c>
      <c r="E10" s="150" t="s">
        <v>10</v>
      </c>
      <c r="F10" s="156" t="s">
        <v>46</v>
      </c>
      <c r="G10" s="157" t="s">
        <v>47</v>
      </c>
      <c r="H10" s="158" t="s">
        <v>32</v>
      </c>
      <c r="I10" s="158" t="s">
        <v>71</v>
      </c>
      <c r="J10" s="203">
        <f>SUM(J8:J9)</f>
        <v>0</v>
      </c>
      <c r="K10" s="203">
        <f>SUM(K8:K9)</f>
        <v>18</v>
      </c>
      <c r="L10" s="203">
        <f>SUM(L8:L9)</f>
        <v>18</v>
      </c>
      <c r="M10" s="203">
        <f>SUM(M8:M9)</f>
        <v>41844</v>
      </c>
      <c r="N10" s="123">
        <f t="shared" si="0"/>
        <v>41862</v>
      </c>
      <c r="O10" s="124"/>
      <c r="P10" s="124"/>
      <c r="Q10" s="125"/>
      <c r="R10" s="126"/>
      <c r="X10" s="126">
        <f t="shared" si="1"/>
        <v>0</v>
      </c>
      <c r="Y10" s="126"/>
    </row>
    <row r="11" spans="2:25" s="115" customFormat="1" ht="14.25">
      <c r="B11" s="116" t="s">
        <v>68</v>
      </c>
      <c r="C11" s="117" t="s">
        <v>10</v>
      </c>
      <c r="D11" s="118" t="s">
        <v>51</v>
      </c>
      <c r="E11" s="117" t="s">
        <v>10</v>
      </c>
      <c r="F11" s="119" t="s">
        <v>26</v>
      </c>
      <c r="G11" s="120" t="s">
        <v>45</v>
      </c>
      <c r="H11" s="121" t="s">
        <v>34</v>
      </c>
      <c r="I11" s="121" t="s">
        <v>71</v>
      </c>
      <c r="J11" s="122">
        <v>0</v>
      </c>
      <c r="K11" s="122">
        <v>0</v>
      </c>
      <c r="L11" s="122">
        <v>0</v>
      </c>
      <c r="M11" s="122">
        <v>25305</v>
      </c>
      <c r="N11" s="123">
        <f t="shared" si="0"/>
        <v>25305</v>
      </c>
      <c r="O11" s="124"/>
      <c r="P11" s="124"/>
      <c r="Q11" s="125"/>
      <c r="R11" s="126"/>
      <c r="X11" s="126">
        <f t="shared" si="1"/>
        <v>0</v>
      </c>
      <c r="Y11" s="126"/>
    </row>
    <row r="12" spans="2:25" s="115" customFormat="1" ht="14.25">
      <c r="B12" s="116" t="s">
        <v>55</v>
      </c>
      <c r="C12" s="117" t="s">
        <v>10</v>
      </c>
      <c r="D12" s="118" t="s">
        <v>51</v>
      </c>
      <c r="E12" s="117" t="s">
        <v>10</v>
      </c>
      <c r="F12" s="119" t="s">
        <v>24</v>
      </c>
      <c r="G12" s="120" t="s">
        <v>44</v>
      </c>
      <c r="H12" s="121" t="s">
        <v>34</v>
      </c>
      <c r="I12" s="121" t="s">
        <v>71</v>
      </c>
      <c r="J12" s="122">
        <v>0</v>
      </c>
      <c r="K12" s="122">
        <v>18</v>
      </c>
      <c r="L12" s="122">
        <v>18</v>
      </c>
      <c r="M12" s="122">
        <v>16716</v>
      </c>
      <c r="N12" s="123">
        <f t="shared" si="0"/>
        <v>16734</v>
      </c>
      <c r="O12" s="124"/>
      <c r="P12" s="124"/>
      <c r="Q12" s="125"/>
      <c r="R12" s="126"/>
      <c r="X12" s="126">
        <f t="shared" si="1"/>
        <v>0</v>
      </c>
      <c r="Y12" s="126"/>
    </row>
    <row r="13" spans="2:25" s="115" customFormat="1" ht="14.25">
      <c r="B13" s="116" t="s">
        <v>91</v>
      </c>
      <c r="C13" s="150" t="s">
        <v>10</v>
      </c>
      <c r="D13" s="155" t="s">
        <v>51</v>
      </c>
      <c r="E13" s="150" t="s">
        <v>10</v>
      </c>
      <c r="F13" s="156" t="s">
        <v>46</v>
      </c>
      <c r="G13" s="157" t="s">
        <v>52</v>
      </c>
      <c r="H13" s="158" t="s">
        <v>34</v>
      </c>
      <c r="I13" s="158" t="s">
        <v>71</v>
      </c>
      <c r="J13" s="203">
        <f>SUM(J11:J12)</f>
        <v>0</v>
      </c>
      <c r="K13" s="203">
        <f>SUM(K11:K12)</f>
        <v>18</v>
      </c>
      <c r="L13" s="203">
        <f>SUM(L11:L12)</f>
        <v>18</v>
      </c>
      <c r="M13" s="203">
        <f>SUM(M11:M12)</f>
        <v>42021</v>
      </c>
      <c r="N13" s="123">
        <f t="shared" si="0"/>
        <v>42039</v>
      </c>
      <c r="O13" s="124"/>
      <c r="P13" s="124"/>
      <c r="Q13" s="125"/>
      <c r="R13" s="126"/>
      <c r="X13" s="126">
        <f t="shared" si="1"/>
        <v>0</v>
      </c>
      <c r="Y13" s="126"/>
    </row>
    <row r="14" spans="2:25" s="115" customFormat="1" ht="14.25">
      <c r="B14" s="116" t="s">
        <v>92</v>
      </c>
      <c r="C14" s="117" t="s">
        <v>10</v>
      </c>
      <c r="D14" s="118" t="s">
        <v>51</v>
      </c>
      <c r="E14" s="117" t="s">
        <v>10</v>
      </c>
      <c r="F14" s="119" t="s">
        <v>26</v>
      </c>
      <c r="G14" s="120" t="s">
        <v>45</v>
      </c>
      <c r="H14" s="121" t="s">
        <v>33</v>
      </c>
      <c r="I14" s="121" t="s">
        <v>71</v>
      </c>
      <c r="J14" s="122">
        <v>2</v>
      </c>
      <c r="K14" s="122">
        <v>0</v>
      </c>
      <c r="L14" s="122">
        <v>2</v>
      </c>
      <c r="M14" s="122">
        <v>1266</v>
      </c>
      <c r="N14" s="123">
        <f t="shared" si="0"/>
        <v>1268</v>
      </c>
      <c r="O14" s="124"/>
      <c r="P14" s="124"/>
      <c r="Q14" s="125"/>
      <c r="R14" s="126"/>
      <c r="X14" s="126">
        <f t="shared" si="1"/>
        <v>0</v>
      </c>
      <c r="Y14" s="159"/>
    </row>
    <row r="15" spans="2:25" s="115" customFormat="1" ht="14.25">
      <c r="B15" s="116" t="s">
        <v>93</v>
      </c>
      <c r="C15" s="117" t="s">
        <v>10</v>
      </c>
      <c r="D15" s="118" t="s">
        <v>51</v>
      </c>
      <c r="E15" s="117" t="s">
        <v>10</v>
      </c>
      <c r="F15" s="119" t="s">
        <v>24</v>
      </c>
      <c r="G15" s="120" t="s">
        <v>44</v>
      </c>
      <c r="H15" s="121" t="s">
        <v>33</v>
      </c>
      <c r="I15" s="121" t="s">
        <v>71</v>
      </c>
      <c r="J15" s="122">
        <v>0</v>
      </c>
      <c r="K15" s="122">
        <v>5</v>
      </c>
      <c r="L15" s="122">
        <v>5</v>
      </c>
      <c r="M15" s="122">
        <v>2060</v>
      </c>
      <c r="N15" s="123">
        <f t="shared" si="0"/>
        <v>2065</v>
      </c>
      <c r="O15" s="124"/>
      <c r="P15" s="124"/>
      <c r="Q15" s="125"/>
      <c r="R15" s="126"/>
      <c r="X15" s="126">
        <f t="shared" si="1"/>
        <v>0</v>
      </c>
      <c r="Y15" s="126"/>
    </row>
    <row r="16" spans="2:25" s="115" customFormat="1" ht="14.25">
      <c r="B16" s="116" t="s">
        <v>94</v>
      </c>
      <c r="C16" s="150" t="s">
        <v>10</v>
      </c>
      <c r="D16" s="155" t="s">
        <v>51</v>
      </c>
      <c r="E16" s="150" t="s">
        <v>10</v>
      </c>
      <c r="F16" s="156" t="s">
        <v>46</v>
      </c>
      <c r="G16" s="157" t="s">
        <v>47</v>
      </c>
      <c r="H16" s="158" t="s">
        <v>33</v>
      </c>
      <c r="I16" s="158" t="s">
        <v>71</v>
      </c>
      <c r="J16" s="203">
        <f>SUM(J14:J15)</f>
        <v>2</v>
      </c>
      <c r="K16" s="203">
        <f>SUM(K14:K15)</f>
        <v>5</v>
      </c>
      <c r="L16" s="203">
        <f>SUM(L14:L15)</f>
        <v>7</v>
      </c>
      <c r="M16" s="203">
        <f>SUM(M14:M15)</f>
        <v>3326</v>
      </c>
      <c r="N16" s="123">
        <f t="shared" si="0"/>
        <v>3333</v>
      </c>
      <c r="O16" s="124"/>
      <c r="P16" s="124"/>
      <c r="Q16" s="125"/>
      <c r="R16" s="126"/>
      <c r="X16" s="126">
        <f t="shared" si="1"/>
        <v>0</v>
      </c>
      <c r="Y16" s="159"/>
    </row>
    <row r="17" spans="2:30" s="44" customFormat="1">
      <c r="B17" s="37" t="s">
        <v>44</v>
      </c>
      <c r="C17" s="38" t="s">
        <v>10</v>
      </c>
      <c r="D17" s="45" t="s">
        <v>51</v>
      </c>
      <c r="E17" s="38" t="s">
        <v>10</v>
      </c>
      <c r="F17" s="39" t="s">
        <v>26</v>
      </c>
      <c r="G17" s="46" t="s">
        <v>45</v>
      </c>
      <c r="H17" s="40" t="s">
        <v>35</v>
      </c>
      <c r="I17" s="40" t="s">
        <v>71</v>
      </c>
      <c r="J17" s="41">
        <v>0</v>
      </c>
      <c r="K17" s="41"/>
      <c r="L17" s="41">
        <v>0</v>
      </c>
      <c r="M17" s="41">
        <v>70788600</v>
      </c>
      <c r="N17" s="123">
        <f t="shared" si="0"/>
        <v>70788600</v>
      </c>
      <c r="O17" s="59">
        <v>31537189</v>
      </c>
      <c r="P17" s="60" t="s">
        <v>117</v>
      </c>
      <c r="Q17" s="41">
        <f t="shared" ref="Q17:R19" si="2">N17/N5</f>
        <v>2713.3504542144201</v>
      </c>
      <c r="R17" s="41" t="e">
        <f t="shared" si="2"/>
        <v>#DIV/0!</v>
      </c>
      <c r="T17" s="43"/>
      <c r="U17" s="41"/>
      <c r="V17" s="43"/>
      <c r="X17" s="43">
        <f t="shared" si="1"/>
        <v>0</v>
      </c>
      <c r="Y17" s="43">
        <f t="shared" ref="Y17:Y22" si="3">N17/N5</f>
        <v>2713.3504542144201</v>
      </c>
      <c r="Z17" s="43"/>
    </row>
    <row r="18" spans="2:30" s="44" customFormat="1">
      <c r="B18" s="37" t="s">
        <v>95</v>
      </c>
      <c r="C18" s="38" t="s">
        <v>10</v>
      </c>
      <c r="D18" s="45" t="s">
        <v>51</v>
      </c>
      <c r="E18" s="38" t="s">
        <v>10</v>
      </c>
      <c r="F18" s="39" t="s">
        <v>24</v>
      </c>
      <c r="G18" s="46" t="s">
        <v>44</v>
      </c>
      <c r="H18" s="40" t="s">
        <v>35</v>
      </c>
      <c r="I18" s="40" t="s">
        <v>71</v>
      </c>
      <c r="J18" s="41"/>
      <c r="K18" s="41">
        <v>417000</v>
      </c>
      <c r="L18" s="41">
        <v>417000</v>
      </c>
      <c r="M18" s="41">
        <v>26983600</v>
      </c>
      <c r="N18" s="123">
        <f t="shared" si="0"/>
        <v>27400600</v>
      </c>
      <c r="O18" s="61">
        <v>88060299</v>
      </c>
      <c r="P18" s="62"/>
      <c r="Q18" s="41">
        <f t="shared" si="2"/>
        <v>1448.6174993391489</v>
      </c>
      <c r="R18" s="41" t="e">
        <f t="shared" si="2"/>
        <v>#DIV/0!</v>
      </c>
      <c r="S18" s="41"/>
      <c r="T18" s="43"/>
      <c r="U18" s="41"/>
      <c r="V18" s="43"/>
      <c r="X18" s="43">
        <f t="shared" si="1"/>
        <v>0</v>
      </c>
      <c r="Y18" s="43">
        <f t="shared" si="3"/>
        <v>1448.6174993391489</v>
      </c>
      <c r="Z18" s="43"/>
    </row>
    <row r="19" spans="2:30" s="44" customFormat="1">
      <c r="B19" s="37" t="s">
        <v>96</v>
      </c>
      <c r="C19" s="63" t="s">
        <v>10</v>
      </c>
      <c r="D19" s="64" t="s">
        <v>51</v>
      </c>
      <c r="E19" s="63" t="s">
        <v>10</v>
      </c>
      <c r="F19" s="65" t="s">
        <v>46</v>
      </c>
      <c r="G19" s="66" t="s">
        <v>47</v>
      </c>
      <c r="H19" s="67" t="s">
        <v>35</v>
      </c>
      <c r="I19" s="67" t="s">
        <v>71</v>
      </c>
      <c r="J19" s="204">
        <f t="shared" ref="J19:O19" si="4">SUM(J17:J18)</f>
        <v>0</v>
      </c>
      <c r="K19" s="204">
        <f t="shared" si="4"/>
        <v>417000</v>
      </c>
      <c r="L19" s="204">
        <f t="shared" si="4"/>
        <v>417000</v>
      </c>
      <c r="M19" s="204">
        <f t="shared" si="4"/>
        <v>97772200</v>
      </c>
      <c r="N19" s="123">
        <f t="shared" si="0"/>
        <v>98189200</v>
      </c>
      <c r="O19" s="68">
        <f t="shared" si="4"/>
        <v>119597488</v>
      </c>
      <c r="P19" s="69"/>
      <c r="Q19" s="41">
        <f t="shared" si="2"/>
        <v>2181.7882854857344</v>
      </c>
      <c r="R19" s="41" t="e">
        <f t="shared" si="2"/>
        <v>#DIV/0!</v>
      </c>
      <c r="S19" s="41"/>
      <c r="T19" s="43"/>
      <c r="U19" s="41"/>
      <c r="V19" s="43"/>
      <c r="X19" s="43">
        <f t="shared" si="1"/>
        <v>0</v>
      </c>
      <c r="Y19" s="43">
        <f t="shared" si="3"/>
        <v>2181.7882854857344</v>
      </c>
      <c r="Z19" s="41"/>
      <c r="AA19" s="41"/>
      <c r="AB19" s="41"/>
      <c r="AC19" s="41"/>
      <c r="AD19" s="42"/>
    </row>
    <row r="20" spans="2:30" s="115" customFormat="1" ht="14.25">
      <c r="B20" s="116" t="s">
        <v>97</v>
      </c>
      <c r="C20" s="117" t="s">
        <v>11</v>
      </c>
      <c r="D20" s="118" t="s">
        <v>43</v>
      </c>
      <c r="E20" s="117" t="s">
        <v>11</v>
      </c>
      <c r="F20" s="119" t="s">
        <v>24</v>
      </c>
      <c r="G20" s="120" t="s">
        <v>44</v>
      </c>
      <c r="H20" s="121" t="s">
        <v>48</v>
      </c>
      <c r="I20" s="121" t="s">
        <v>71</v>
      </c>
      <c r="J20" s="122">
        <v>2196.9060000000004</v>
      </c>
      <c r="K20" s="122"/>
      <c r="L20" s="122">
        <v>2196.9060000000004</v>
      </c>
      <c r="M20" s="122">
        <v>39.745000000000005</v>
      </c>
      <c r="N20" s="123">
        <f t="shared" si="0"/>
        <v>2236.6510000000003</v>
      </c>
      <c r="O20" s="124"/>
      <c r="P20" s="124"/>
      <c r="Q20" s="124"/>
      <c r="R20" s="137"/>
      <c r="S20" s="126"/>
      <c r="T20" s="126"/>
      <c r="U20" s="126"/>
      <c r="V20" s="126"/>
      <c r="W20" s="126"/>
      <c r="X20" s="126">
        <f t="shared" si="1"/>
        <v>0</v>
      </c>
      <c r="Y20" s="126">
        <f t="shared" si="3"/>
        <v>8.9010307226997779E-2</v>
      </c>
    </row>
    <row r="21" spans="2:30" s="115" customFormat="1" ht="14.25">
      <c r="B21" s="116" t="s">
        <v>59</v>
      </c>
      <c r="C21" s="117" t="s">
        <v>11</v>
      </c>
      <c r="D21" s="118" t="s">
        <v>43</v>
      </c>
      <c r="E21" s="117" t="s">
        <v>11</v>
      </c>
      <c r="F21" s="119" t="s">
        <v>26</v>
      </c>
      <c r="G21" s="120" t="s">
        <v>45</v>
      </c>
      <c r="H21" s="121" t="s">
        <v>48</v>
      </c>
      <c r="I21" s="121" t="s">
        <v>71</v>
      </c>
      <c r="J21" s="122">
        <v>0.36499999999999488</v>
      </c>
      <c r="K21" s="122"/>
      <c r="L21" s="122">
        <v>0</v>
      </c>
      <c r="M21" s="122">
        <v>76.823999999999998</v>
      </c>
      <c r="N21" s="123">
        <f t="shared" si="0"/>
        <v>76.823999999999998</v>
      </c>
      <c r="O21" s="124"/>
      <c r="P21" s="124"/>
      <c r="Q21" s="125"/>
      <c r="R21" s="126"/>
      <c r="S21" s="126"/>
      <c r="T21" s="126"/>
      <c r="U21" s="126"/>
      <c r="V21" s="126"/>
      <c r="W21" s="126"/>
      <c r="X21" s="126">
        <f t="shared" si="1"/>
        <v>0</v>
      </c>
      <c r="Y21" s="126">
        <f t="shared" si="3"/>
        <v>4.5908927931158118E-3</v>
      </c>
    </row>
    <row r="22" spans="2:30" s="138" customFormat="1" ht="15">
      <c r="B22" s="116" t="s">
        <v>66</v>
      </c>
      <c r="C22" s="139" t="s">
        <v>11</v>
      </c>
      <c r="D22" s="140" t="s">
        <v>43</v>
      </c>
      <c r="E22" s="117" t="s">
        <v>11</v>
      </c>
      <c r="F22" s="141" t="s">
        <v>46</v>
      </c>
      <c r="G22" s="142" t="s">
        <v>47</v>
      </c>
      <c r="H22" s="143" t="s">
        <v>48</v>
      </c>
      <c r="I22" s="143" t="s">
        <v>71</v>
      </c>
      <c r="J22" s="203">
        <f>SUM(J20:J21)</f>
        <v>2197.2710000000002</v>
      </c>
      <c r="K22" s="203">
        <f>SUM(K20:K21)</f>
        <v>0</v>
      </c>
      <c r="L22" s="203">
        <f>SUM(L20:L21)</f>
        <v>2196.9060000000004</v>
      </c>
      <c r="M22" s="203">
        <f>SUM(M20:M21)</f>
        <v>116.569</v>
      </c>
      <c r="N22" s="123">
        <f t="shared" si="0"/>
        <v>2313.4750000000004</v>
      </c>
      <c r="O22" s="144"/>
      <c r="P22" s="144"/>
      <c r="Q22" s="145"/>
      <c r="R22" s="146"/>
      <c r="S22" s="146"/>
      <c r="T22" s="146"/>
      <c r="U22" s="146"/>
      <c r="V22" s="146"/>
      <c r="W22" s="126"/>
      <c r="X22" s="126">
        <f t="shared" si="1"/>
        <v>0</v>
      </c>
      <c r="Y22" s="126">
        <f t="shared" si="3"/>
        <v>5.5264320863790559E-2</v>
      </c>
    </row>
    <row r="23" spans="2:30" s="115" customFormat="1" ht="14.25">
      <c r="B23" s="116" t="s">
        <v>98</v>
      </c>
      <c r="C23" s="117" t="s">
        <v>11</v>
      </c>
      <c r="D23" s="118" t="s">
        <v>43</v>
      </c>
      <c r="E23" s="117" t="s">
        <v>11</v>
      </c>
      <c r="F23" s="119" t="s">
        <v>24</v>
      </c>
      <c r="G23" s="120" t="s">
        <v>44</v>
      </c>
      <c r="H23" s="121" t="s">
        <v>22</v>
      </c>
      <c r="I23" s="121" t="s">
        <v>71</v>
      </c>
      <c r="J23" s="122">
        <v>23384</v>
      </c>
      <c r="K23" s="122"/>
      <c r="L23" s="122">
        <v>23384</v>
      </c>
      <c r="M23" s="122">
        <v>1268</v>
      </c>
      <c r="N23" s="123">
        <f t="shared" si="0"/>
        <v>24652</v>
      </c>
      <c r="O23" s="124"/>
      <c r="P23" s="124"/>
      <c r="Q23" s="125"/>
      <c r="R23" s="126"/>
      <c r="S23" s="126"/>
      <c r="T23" s="126"/>
      <c r="U23" s="126"/>
      <c r="V23" s="126"/>
      <c r="W23" s="126"/>
      <c r="X23" s="126">
        <f t="shared" si="1"/>
        <v>0</v>
      </c>
      <c r="Y23" s="126">
        <f>N23/N11</f>
        <v>0.97419482315747874</v>
      </c>
    </row>
    <row r="24" spans="2:30" s="115" customFormat="1" ht="14.25">
      <c r="B24" s="116" t="s">
        <v>99</v>
      </c>
      <c r="C24" s="117" t="s">
        <v>11</v>
      </c>
      <c r="D24" s="118" t="s">
        <v>43</v>
      </c>
      <c r="E24" s="117" t="s">
        <v>11</v>
      </c>
      <c r="F24" s="119" t="s">
        <v>26</v>
      </c>
      <c r="G24" s="120" t="s">
        <v>45</v>
      </c>
      <c r="H24" s="121" t="s">
        <v>22</v>
      </c>
      <c r="I24" s="121" t="s">
        <v>71</v>
      </c>
      <c r="J24" s="122">
        <v>0</v>
      </c>
      <c r="K24" s="122"/>
      <c r="L24" s="122">
        <v>0</v>
      </c>
      <c r="M24" s="122">
        <v>4</v>
      </c>
      <c r="N24" s="123">
        <f t="shared" si="0"/>
        <v>4</v>
      </c>
      <c r="O24" s="124"/>
      <c r="P24" s="124"/>
      <c r="Q24" s="125"/>
      <c r="R24" s="126"/>
      <c r="S24" s="126"/>
      <c r="T24" s="126"/>
      <c r="U24" s="126"/>
      <c r="V24" s="126"/>
      <c r="W24" s="126"/>
      <c r="X24" s="126">
        <f t="shared" si="1"/>
        <v>0</v>
      </c>
      <c r="Y24" s="126"/>
    </row>
    <row r="25" spans="2:30" s="138" customFormat="1" ht="15">
      <c r="B25" s="116" t="s">
        <v>100</v>
      </c>
      <c r="C25" s="139" t="s">
        <v>11</v>
      </c>
      <c r="D25" s="140" t="s">
        <v>43</v>
      </c>
      <c r="E25" s="117" t="s">
        <v>11</v>
      </c>
      <c r="F25" s="141" t="s">
        <v>46</v>
      </c>
      <c r="G25" s="142" t="s">
        <v>47</v>
      </c>
      <c r="H25" s="143" t="s">
        <v>22</v>
      </c>
      <c r="I25" s="143" t="s">
        <v>71</v>
      </c>
      <c r="J25" s="203">
        <f>SUM(J23:J24)</f>
        <v>23384</v>
      </c>
      <c r="K25" s="203">
        <f>SUM(K23:K24)</f>
        <v>0</v>
      </c>
      <c r="L25" s="203">
        <f>SUM(L23:L24)</f>
        <v>23384</v>
      </c>
      <c r="M25" s="203">
        <f>SUM(M23:M24)</f>
        <v>1272</v>
      </c>
      <c r="N25" s="123">
        <f t="shared" si="0"/>
        <v>24656</v>
      </c>
      <c r="O25" s="144"/>
      <c r="P25" s="144"/>
      <c r="Q25" s="145"/>
      <c r="R25" s="146"/>
      <c r="S25" s="146"/>
      <c r="T25" s="146"/>
      <c r="U25" s="146"/>
      <c r="V25" s="146"/>
      <c r="W25" s="126"/>
      <c r="X25" s="126">
        <f t="shared" si="1"/>
        <v>0</v>
      </c>
      <c r="Y25" s="146"/>
    </row>
    <row r="26" spans="2:30" s="115" customFormat="1" ht="14.25">
      <c r="B26" s="116" t="s">
        <v>101</v>
      </c>
      <c r="C26" s="117" t="s">
        <v>11</v>
      </c>
      <c r="D26" s="118" t="s">
        <v>43</v>
      </c>
      <c r="E26" s="117" t="s">
        <v>11</v>
      </c>
      <c r="F26" s="119" t="s">
        <v>24</v>
      </c>
      <c r="G26" s="120" t="s">
        <v>44</v>
      </c>
      <c r="H26" s="121" t="s">
        <v>32</v>
      </c>
      <c r="I26" s="121" t="s">
        <v>71</v>
      </c>
      <c r="J26" s="122">
        <v>22113</v>
      </c>
      <c r="K26" s="122"/>
      <c r="L26" s="122">
        <v>22113</v>
      </c>
      <c r="M26" s="122">
        <v>1039</v>
      </c>
      <c r="N26" s="123">
        <f t="shared" si="0"/>
        <v>23152</v>
      </c>
      <c r="O26" s="124"/>
      <c r="P26" s="124"/>
      <c r="Q26" s="125"/>
      <c r="R26" s="126"/>
      <c r="S26" s="126"/>
      <c r="T26" s="126"/>
      <c r="U26" s="126"/>
      <c r="V26" s="126"/>
      <c r="W26" s="126"/>
      <c r="X26" s="126">
        <f t="shared" si="1"/>
        <v>0</v>
      </c>
      <c r="Y26" s="126"/>
    </row>
    <row r="27" spans="2:30" s="115" customFormat="1" ht="14.25">
      <c r="B27" s="116" t="s">
        <v>57</v>
      </c>
      <c r="C27" s="117" t="s">
        <v>11</v>
      </c>
      <c r="D27" s="118" t="s">
        <v>43</v>
      </c>
      <c r="E27" s="117" t="s">
        <v>11</v>
      </c>
      <c r="F27" s="119" t="s">
        <v>26</v>
      </c>
      <c r="G27" s="120" t="s">
        <v>45</v>
      </c>
      <c r="H27" s="121" t="s">
        <v>32</v>
      </c>
      <c r="I27" s="121" t="s">
        <v>71</v>
      </c>
      <c r="J27" s="122">
        <v>0</v>
      </c>
      <c r="K27" s="122"/>
      <c r="L27" s="122">
        <v>0</v>
      </c>
      <c r="M27" s="122">
        <v>18</v>
      </c>
      <c r="N27" s="123">
        <f t="shared" si="0"/>
        <v>18</v>
      </c>
      <c r="O27" s="124"/>
      <c r="P27" s="124"/>
      <c r="Q27" s="125"/>
      <c r="R27" s="126"/>
      <c r="S27" s="126"/>
      <c r="T27" s="126"/>
      <c r="U27" s="126"/>
      <c r="V27" s="126"/>
      <c r="W27" s="126"/>
      <c r="X27" s="126">
        <f t="shared" si="1"/>
        <v>0</v>
      </c>
      <c r="Y27" s="126"/>
    </row>
    <row r="28" spans="2:30" s="138" customFormat="1" ht="15">
      <c r="B28" s="116" t="s">
        <v>102</v>
      </c>
      <c r="C28" s="139" t="s">
        <v>11</v>
      </c>
      <c r="D28" s="140" t="s">
        <v>43</v>
      </c>
      <c r="E28" s="117" t="s">
        <v>11</v>
      </c>
      <c r="F28" s="141" t="s">
        <v>46</v>
      </c>
      <c r="G28" s="142" t="s">
        <v>47</v>
      </c>
      <c r="H28" s="143" t="s">
        <v>32</v>
      </c>
      <c r="I28" s="143" t="s">
        <v>71</v>
      </c>
      <c r="J28" s="203">
        <f>SUM(J26:J27)</f>
        <v>22113</v>
      </c>
      <c r="K28" s="203">
        <f>SUM(K26:K27)</f>
        <v>0</v>
      </c>
      <c r="L28" s="203">
        <f>SUM(L26:L27)</f>
        <v>22113</v>
      </c>
      <c r="M28" s="203">
        <f>SUM(M26:M27)</f>
        <v>1057</v>
      </c>
      <c r="N28" s="123">
        <f t="shared" si="0"/>
        <v>23170</v>
      </c>
      <c r="O28" s="144"/>
      <c r="P28" s="144"/>
      <c r="Q28" s="145"/>
      <c r="R28" s="146"/>
      <c r="S28" s="146"/>
      <c r="T28" s="146"/>
      <c r="U28" s="146"/>
      <c r="V28" s="146"/>
      <c r="W28" s="126"/>
      <c r="X28" s="126">
        <f t="shared" si="1"/>
        <v>0</v>
      </c>
      <c r="Y28" s="146"/>
    </row>
    <row r="29" spans="2:30" s="115" customFormat="1" ht="14.25">
      <c r="B29" s="116" t="s">
        <v>160</v>
      </c>
      <c r="C29" s="117" t="s">
        <v>11</v>
      </c>
      <c r="D29" s="118" t="s">
        <v>43</v>
      </c>
      <c r="E29" s="117" t="s">
        <v>11</v>
      </c>
      <c r="F29" s="119" t="s">
        <v>24</v>
      </c>
      <c r="G29" s="120" t="s">
        <v>44</v>
      </c>
      <c r="H29" s="121" t="s">
        <v>34</v>
      </c>
      <c r="I29" s="121" t="s">
        <v>71</v>
      </c>
      <c r="J29" s="122">
        <v>22117.299999999996</v>
      </c>
      <c r="K29" s="122"/>
      <c r="L29" s="122">
        <v>22117.299999999996</v>
      </c>
      <c r="M29" s="122">
        <v>1039.5630000000001</v>
      </c>
      <c r="N29" s="123">
        <f t="shared" si="0"/>
        <v>23156.862999999998</v>
      </c>
      <c r="O29" s="124"/>
      <c r="P29" s="124"/>
      <c r="Q29" s="125"/>
      <c r="R29" s="126"/>
      <c r="S29" s="126"/>
      <c r="T29" s="126"/>
      <c r="U29" s="126"/>
      <c r="V29" s="126"/>
      <c r="W29" s="126"/>
      <c r="X29" s="126">
        <f t="shared" si="1"/>
        <v>0</v>
      </c>
      <c r="Y29" s="126"/>
      <c r="Z29" s="126"/>
    </row>
    <row r="30" spans="2:30" s="115" customFormat="1" ht="14.25">
      <c r="B30" s="116" t="s">
        <v>161</v>
      </c>
      <c r="C30" s="117" t="s">
        <v>11</v>
      </c>
      <c r="D30" s="118" t="s">
        <v>43</v>
      </c>
      <c r="E30" s="117" t="s">
        <v>11</v>
      </c>
      <c r="F30" s="119" t="s">
        <v>26</v>
      </c>
      <c r="G30" s="120" t="s">
        <v>45</v>
      </c>
      <c r="H30" s="121" t="s">
        <v>34</v>
      </c>
      <c r="I30" s="121" t="s">
        <v>71</v>
      </c>
      <c r="J30" s="122">
        <v>0</v>
      </c>
      <c r="K30" s="122"/>
      <c r="L30" s="122">
        <v>0</v>
      </c>
      <c r="M30" s="122">
        <v>18</v>
      </c>
      <c r="N30" s="123">
        <f t="shared" si="0"/>
        <v>18</v>
      </c>
      <c r="O30" s="124"/>
      <c r="P30" s="124"/>
      <c r="Q30" s="125"/>
      <c r="R30" s="126"/>
      <c r="S30" s="126"/>
      <c r="T30" s="126"/>
      <c r="U30" s="126"/>
      <c r="V30" s="126"/>
      <c r="W30" s="126"/>
      <c r="X30" s="126">
        <f t="shared" si="1"/>
        <v>0</v>
      </c>
      <c r="Y30" s="126"/>
    </row>
    <row r="31" spans="2:30" s="138" customFormat="1" ht="15">
      <c r="B31" s="116" t="s">
        <v>50</v>
      </c>
      <c r="C31" s="139" t="s">
        <v>11</v>
      </c>
      <c r="D31" s="140" t="s">
        <v>43</v>
      </c>
      <c r="E31" s="117" t="s">
        <v>11</v>
      </c>
      <c r="F31" s="141" t="s">
        <v>46</v>
      </c>
      <c r="G31" s="142" t="s">
        <v>47</v>
      </c>
      <c r="H31" s="143" t="s">
        <v>34</v>
      </c>
      <c r="I31" s="143" t="s">
        <v>71</v>
      </c>
      <c r="J31" s="203">
        <f>SUM(J29:J30)</f>
        <v>22117.299999999996</v>
      </c>
      <c r="K31" s="203">
        <f>SUM(K29:K30)</f>
        <v>0</v>
      </c>
      <c r="L31" s="203">
        <f>SUM(L29:L30)</f>
        <v>22117.299999999996</v>
      </c>
      <c r="M31" s="203">
        <f>SUM(M29:M30)</f>
        <v>1057.5630000000001</v>
      </c>
      <c r="N31" s="123">
        <f t="shared" si="0"/>
        <v>23174.862999999998</v>
      </c>
      <c r="O31" s="144"/>
      <c r="P31" s="144"/>
      <c r="Q31" s="145"/>
      <c r="R31" s="146"/>
      <c r="S31" s="146"/>
      <c r="T31" s="146"/>
      <c r="U31" s="146"/>
      <c r="V31" s="146"/>
      <c r="W31" s="126"/>
      <c r="X31" s="126">
        <f t="shared" si="1"/>
        <v>0</v>
      </c>
      <c r="Y31" s="146"/>
    </row>
    <row r="32" spans="2:30" s="115" customFormat="1" ht="14.25">
      <c r="B32" s="116" t="s">
        <v>53</v>
      </c>
      <c r="C32" s="117" t="s">
        <v>11</v>
      </c>
      <c r="D32" s="118" t="s">
        <v>43</v>
      </c>
      <c r="E32" s="117" t="s">
        <v>11</v>
      </c>
      <c r="F32" s="119" t="s">
        <v>24</v>
      </c>
      <c r="G32" s="120" t="s">
        <v>44</v>
      </c>
      <c r="H32" s="121" t="s">
        <v>33</v>
      </c>
      <c r="I32" s="121" t="s">
        <v>71</v>
      </c>
      <c r="J32" s="122">
        <v>3468</v>
      </c>
      <c r="K32" s="122"/>
      <c r="L32" s="122">
        <v>3468</v>
      </c>
      <c r="M32" s="122">
        <v>268</v>
      </c>
      <c r="N32" s="123">
        <f t="shared" si="0"/>
        <v>3736</v>
      </c>
      <c r="O32" s="124"/>
      <c r="P32" s="124"/>
      <c r="Q32" s="125"/>
      <c r="R32" s="126"/>
      <c r="S32" s="126"/>
      <c r="T32" s="126"/>
      <c r="U32" s="126"/>
      <c r="V32" s="126"/>
      <c r="W32" s="126"/>
      <c r="X32" s="126">
        <f t="shared" si="1"/>
        <v>0</v>
      </c>
      <c r="Y32" s="126"/>
      <c r="Z32" s="126"/>
      <c r="AA32" s="126"/>
    </row>
    <row r="33" spans="2:28" s="115" customFormat="1" ht="14.25">
      <c r="B33" s="116" t="s">
        <v>54</v>
      </c>
      <c r="C33" s="117" t="s">
        <v>11</v>
      </c>
      <c r="D33" s="118" t="s">
        <v>43</v>
      </c>
      <c r="E33" s="117" t="s">
        <v>11</v>
      </c>
      <c r="F33" s="119" t="s">
        <v>26</v>
      </c>
      <c r="G33" s="120" t="s">
        <v>45</v>
      </c>
      <c r="H33" s="121" t="s">
        <v>33</v>
      </c>
      <c r="I33" s="121" t="s">
        <v>71</v>
      </c>
      <c r="J33" s="122">
        <v>0</v>
      </c>
      <c r="K33" s="122"/>
      <c r="L33" s="122">
        <v>0</v>
      </c>
      <c r="M33" s="122">
        <v>64</v>
      </c>
      <c r="N33" s="123">
        <f t="shared" si="0"/>
        <v>64</v>
      </c>
      <c r="O33" s="124"/>
      <c r="P33" s="124"/>
      <c r="Q33" s="125"/>
      <c r="R33" s="126"/>
      <c r="S33" s="126"/>
      <c r="T33" s="126"/>
      <c r="U33" s="126"/>
      <c r="V33" s="126"/>
      <c r="W33" s="126"/>
      <c r="X33" s="126">
        <f t="shared" si="1"/>
        <v>0</v>
      </c>
      <c r="Y33" s="126"/>
      <c r="Z33" s="126"/>
      <c r="AA33" s="126"/>
      <c r="AB33" s="126"/>
    </row>
    <row r="34" spans="2:28" s="138" customFormat="1" ht="15">
      <c r="B34" s="116" t="s">
        <v>60</v>
      </c>
      <c r="C34" s="139" t="s">
        <v>11</v>
      </c>
      <c r="D34" s="140" t="s">
        <v>43</v>
      </c>
      <c r="E34" s="117" t="s">
        <v>11</v>
      </c>
      <c r="F34" s="141" t="s">
        <v>46</v>
      </c>
      <c r="G34" s="142" t="s">
        <v>47</v>
      </c>
      <c r="H34" s="143" t="s">
        <v>33</v>
      </c>
      <c r="I34" s="143" t="s">
        <v>71</v>
      </c>
      <c r="J34" s="203">
        <f>SUM(J32:J33)</f>
        <v>3468</v>
      </c>
      <c r="K34" s="203">
        <f>SUM(K32:K33)</f>
        <v>0</v>
      </c>
      <c r="L34" s="203">
        <f>SUM(L32:L33)</f>
        <v>3468</v>
      </c>
      <c r="M34" s="203">
        <f>SUM(M32:M33)</f>
        <v>332</v>
      </c>
      <c r="N34" s="123">
        <f t="shared" si="0"/>
        <v>3800</v>
      </c>
      <c r="O34" s="144"/>
      <c r="P34" s="144"/>
      <c r="Q34" s="145"/>
      <c r="R34" s="146"/>
      <c r="S34" s="146"/>
      <c r="T34" s="146"/>
      <c r="U34" s="146"/>
      <c r="V34" s="146"/>
      <c r="W34" s="126"/>
      <c r="X34" s="126">
        <f t="shared" si="1"/>
        <v>0</v>
      </c>
      <c r="Y34" s="146"/>
      <c r="Z34" s="146"/>
      <c r="AA34" s="146"/>
    </row>
    <row r="35" spans="2:28" ht="14.25">
      <c r="B35" s="2" t="s">
        <v>162</v>
      </c>
      <c r="C35" s="9" t="s">
        <v>11</v>
      </c>
      <c r="D35" s="10" t="s">
        <v>43</v>
      </c>
      <c r="E35" s="9" t="s">
        <v>11</v>
      </c>
      <c r="F35" s="3" t="s">
        <v>24</v>
      </c>
      <c r="G35" s="11" t="s">
        <v>44</v>
      </c>
      <c r="H35" s="16" t="s">
        <v>35</v>
      </c>
      <c r="I35" s="16" t="s">
        <v>71</v>
      </c>
      <c r="J35" s="4">
        <v>72648710</v>
      </c>
      <c r="K35" s="4">
        <v>0</v>
      </c>
      <c r="L35" s="34">
        <v>0</v>
      </c>
      <c r="M35" s="34">
        <v>0</v>
      </c>
      <c r="N35" s="123">
        <f t="shared" si="0"/>
        <v>0</v>
      </c>
      <c r="Q35" s="1">
        <f>N35/N23</f>
        <v>0</v>
      </c>
      <c r="R35" s="1"/>
      <c r="S35" s="1"/>
      <c r="T35" s="1"/>
      <c r="X35" s="8">
        <f t="shared" si="1"/>
        <v>0</v>
      </c>
      <c r="Y35" s="26"/>
      <c r="Z35" s="26"/>
      <c r="AA35" s="26"/>
    </row>
    <row r="36" spans="2:28" ht="14.25">
      <c r="B36" s="2" t="s">
        <v>45</v>
      </c>
      <c r="C36" s="9" t="s">
        <v>11</v>
      </c>
      <c r="D36" s="10" t="s">
        <v>43</v>
      </c>
      <c r="E36" s="9" t="s">
        <v>11</v>
      </c>
      <c r="F36" s="3" t="s">
        <v>26</v>
      </c>
      <c r="G36" s="11" t="s">
        <v>45</v>
      </c>
      <c r="H36" s="16" t="s">
        <v>35</v>
      </c>
      <c r="I36" s="16" t="s">
        <v>71</v>
      </c>
      <c r="J36" s="4">
        <v>498260</v>
      </c>
      <c r="K36" s="4">
        <v>0</v>
      </c>
      <c r="L36" s="34">
        <v>0</v>
      </c>
      <c r="M36" s="34">
        <v>0</v>
      </c>
      <c r="N36" s="123">
        <f t="shared" si="0"/>
        <v>0</v>
      </c>
      <c r="Q36" s="1">
        <f>N36/N24</f>
        <v>0</v>
      </c>
      <c r="R36" s="1"/>
      <c r="S36" s="1"/>
      <c r="T36" s="1"/>
      <c r="X36" s="8">
        <f t="shared" si="1"/>
        <v>0</v>
      </c>
      <c r="Y36" s="26"/>
      <c r="Z36" s="26"/>
      <c r="AA36" s="26"/>
    </row>
    <row r="37" spans="2:28" s="12" customFormat="1" ht="14.25">
      <c r="B37" s="18" t="s">
        <v>52</v>
      </c>
      <c r="C37" s="19" t="s">
        <v>11</v>
      </c>
      <c r="D37" s="20" t="s">
        <v>43</v>
      </c>
      <c r="E37" s="9" t="s">
        <v>11</v>
      </c>
      <c r="F37" s="21" t="s">
        <v>46</v>
      </c>
      <c r="G37" s="17" t="s">
        <v>47</v>
      </c>
      <c r="H37" s="22" t="s">
        <v>35</v>
      </c>
      <c r="I37" s="22" t="s">
        <v>71</v>
      </c>
      <c r="J37" s="204">
        <f t="shared" ref="J37:P37" si="5">SUM(J35:J36)</f>
        <v>73146970</v>
      </c>
      <c r="K37" s="204">
        <f t="shared" si="5"/>
        <v>0</v>
      </c>
      <c r="L37" s="204">
        <f t="shared" si="5"/>
        <v>0</v>
      </c>
      <c r="M37" s="204">
        <f t="shared" si="5"/>
        <v>0</v>
      </c>
      <c r="N37" s="123">
        <f t="shared" si="0"/>
        <v>0</v>
      </c>
      <c r="O37" s="5">
        <f t="shared" si="5"/>
        <v>0</v>
      </c>
      <c r="P37" s="5">
        <f t="shared" si="5"/>
        <v>0</v>
      </c>
      <c r="Q37" s="1">
        <f>N37/N25</f>
        <v>0</v>
      </c>
      <c r="R37" s="1"/>
      <c r="S37" s="1"/>
      <c r="T37" s="1"/>
      <c r="V37" s="5"/>
      <c r="W37" s="5"/>
      <c r="X37" s="8">
        <f t="shared" si="1"/>
        <v>0</v>
      </c>
      <c r="Y37" s="26"/>
      <c r="Z37" s="26"/>
      <c r="AA37" s="26"/>
    </row>
    <row r="38" spans="2:28" s="115" customFormat="1">
      <c r="B38" s="116" t="s">
        <v>163</v>
      </c>
      <c r="C38" s="117" t="s">
        <v>12</v>
      </c>
      <c r="D38" s="118" t="s">
        <v>49</v>
      </c>
      <c r="E38" s="117" t="s">
        <v>12</v>
      </c>
      <c r="F38" s="119" t="s">
        <v>24</v>
      </c>
      <c r="G38" s="120" t="s">
        <v>44</v>
      </c>
      <c r="H38" s="121" t="s">
        <v>48</v>
      </c>
      <c r="I38" s="121" t="s">
        <v>71</v>
      </c>
      <c r="J38" s="122">
        <v>1034</v>
      </c>
      <c r="K38" s="122">
        <v>3018</v>
      </c>
      <c r="L38" s="122">
        <f>SUM(J38:K38)</f>
        <v>4052</v>
      </c>
      <c r="M38" s="122">
        <v>9250</v>
      </c>
      <c r="N38" s="123">
        <f t="shared" si="0"/>
        <v>13302</v>
      </c>
      <c r="O38" s="118" t="s">
        <v>125</v>
      </c>
      <c r="P38" s="124"/>
      <c r="Q38" s="122"/>
      <c r="R38" s="126"/>
      <c r="X38" s="126">
        <f t="shared" si="1"/>
        <v>0</v>
      </c>
      <c r="Y38" s="126"/>
      <c r="Z38" s="126"/>
      <c r="AA38" s="126"/>
    </row>
    <row r="39" spans="2:28" s="115" customFormat="1">
      <c r="B39" s="116" t="s">
        <v>164</v>
      </c>
      <c r="C39" s="117" t="s">
        <v>12</v>
      </c>
      <c r="D39" s="118" t="s">
        <v>49</v>
      </c>
      <c r="E39" s="117" t="s">
        <v>12</v>
      </c>
      <c r="F39" s="119" t="s">
        <v>24</v>
      </c>
      <c r="G39" s="120" t="s">
        <v>44</v>
      </c>
      <c r="H39" s="121" t="s">
        <v>22</v>
      </c>
      <c r="I39" s="121" t="s">
        <v>71</v>
      </c>
      <c r="J39" s="122">
        <v>2947</v>
      </c>
      <c r="K39" s="122">
        <v>12096</v>
      </c>
      <c r="L39" s="122">
        <f>SUM(J39:K39)</f>
        <v>15043</v>
      </c>
      <c r="M39" s="122">
        <v>47546</v>
      </c>
      <c r="N39" s="123">
        <f t="shared" si="0"/>
        <v>62589</v>
      </c>
      <c r="O39" s="136"/>
      <c r="P39" s="124"/>
      <c r="Q39" s="122"/>
      <c r="R39" s="126"/>
      <c r="X39" s="126">
        <f t="shared" si="1"/>
        <v>0</v>
      </c>
      <c r="Y39" s="126"/>
      <c r="Z39" s="126"/>
      <c r="AA39" s="126"/>
    </row>
    <row r="40" spans="2:28" s="115" customFormat="1">
      <c r="B40" s="116" t="s">
        <v>165</v>
      </c>
      <c r="C40" s="117" t="s">
        <v>12</v>
      </c>
      <c r="D40" s="118" t="s">
        <v>49</v>
      </c>
      <c r="E40" s="117" t="s">
        <v>12</v>
      </c>
      <c r="F40" s="119" t="s">
        <v>24</v>
      </c>
      <c r="G40" s="120" t="s">
        <v>44</v>
      </c>
      <c r="H40" s="121" t="s">
        <v>32</v>
      </c>
      <c r="I40" s="121" t="s">
        <v>71</v>
      </c>
      <c r="J40" s="122">
        <v>1515</v>
      </c>
      <c r="K40" s="122">
        <v>13958</v>
      </c>
      <c r="L40" s="122">
        <f>SUM(J40:K40)</f>
        <v>15473</v>
      </c>
      <c r="M40" s="122">
        <v>49927</v>
      </c>
      <c r="N40" s="123">
        <f t="shared" si="0"/>
        <v>65400</v>
      </c>
      <c r="O40" s="118" t="s">
        <v>125</v>
      </c>
      <c r="P40" s="124"/>
      <c r="Q40" s="122"/>
      <c r="R40" s="122"/>
      <c r="X40" s="126">
        <f t="shared" si="1"/>
        <v>0</v>
      </c>
      <c r="Y40" s="126"/>
      <c r="Z40" s="126" t="s">
        <v>126</v>
      </c>
      <c r="AA40" s="126"/>
    </row>
    <row r="41" spans="2:28" s="115" customFormat="1">
      <c r="B41" s="116" t="s">
        <v>166</v>
      </c>
      <c r="C41" s="117" t="s">
        <v>12</v>
      </c>
      <c r="D41" s="118" t="s">
        <v>49</v>
      </c>
      <c r="E41" s="117" t="s">
        <v>12</v>
      </c>
      <c r="F41" s="119" t="s">
        <v>24</v>
      </c>
      <c r="G41" s="120" t="s">
        <v>44</v>
      </c>
      <c r="H41" s="121" t="s">
        <v>34</v>
      </c>
      <c r="I41" s="121" t="s">
        <v>71</v>
      </c>
      <c r="J41" s="122">
        <v>1515</v>
      </c>
      <c r="K41" s="122">
        <v>13958</v>
      </c>
      <c r="L41" s="122">
        <f>SUM(J41:K41)</f>
        <v>15473</v>
      </c>
      <c r="M41" s="122">
        <v>49927</v>
      </c>
      <c r="N41" s="123">
        <f t="shared" si="0"/>
        <v>65400</v>
      </c>
      <c r="O41" s="118" t="s">
        <v>125</v>
      </c>
      <c r="P41" s="124"/>
      <c r="Q41" s="122"/>
      <c r="R41" s="126"/>
      <c r="X41" s="126">
        <f t="shared" si="1"/>
        <v>0</v>
      </c>
      <c r="Y41" s="126"/>
      <c r="Z41" s="126"/>
      <c r="AA41" s="126"/>
    </row>
    <row r="42" spans="2:28" s="115" customFormat="1">
      <c r="B42" s="116" t="s">
        <v>167</v>
      </c>
      <c r="C42" s="117" t="s">
        <v>12</v>
      </c>
      <c r="D42" s="118" t="s">
        <v>49</v>
      </c>
      <c r="E42" s="117" t="s">
        <v>12</v>
      </c>
      <c r="F42" s="119" t="s">
        <v>24</v>
      </c>
      <c r="G42" s="120" t="s">
        <v>44</v>
      </c>
      <c r="H42" s="121" t="s">
        <v>33</v>
      </c>
      <c r="I42" s="121" t="s">
        <v>71</v>
      </c>
      <c r="J42" s="122">
        <v>2465</v>
      </c>
      <c r="K42" s="122">
        <f>1157+36</f>
        <v>1193</v>
      </c>
      <c r="L42" s="122">
        <f>SUM(J42:K42)</f>
        <v>3658</v>
      </c>
      <c r="M42" s="122">
        <v>6833.1920000000027</v>
      </c>
      <c r="N42" s="123">
        <f t="shared" si="0"/>
        <v>10491.192000000003</v>
      </c>
      <c r="O42" s="118" t="s">
        <v>125</v>
      </c>
      <c r="P42" s="122"/>
      <c r="Q42" s="122">
        <f>L42-K42-J42</f>
        <v>0</v>
      </c>
      <c r="R42" s="126"/>
      <c r="X42" s="126">
        <f t="shared" si="1"/>
        <v>0</v>
      </c>
      <c r="Y42" s="126"/>
      <c r="Z42" s="126"/>
      <c r="AA42" s="126"/>
    </row>
    <row r="43" spans="2:28" ht="14.25">
      <c r="B43" s="2" t="s">
        <v>168</v>
      </c>
      <c r="C43" s="9" t="s">
        <v>12</v>
      </c>
      <c r="D43" s="10" t="s">
        <v>49</v>
      </c>
      <c r="E43" s="9" t="s">
        <v>12</v>
      </c>
      <c r="F43" s="3" t="s">
        <v>24</v>
      </c>
      <c r="G43" s="11" t="s">
        <v>44</v>
      </c>
      <c r="H43" s="16" t="s">
        <v>35</v>
      </c>
      <c r="I43" s="16" t="s">
        <v>71</v>
      </c>
      <c r="L43" s="34">
        <v>0</v>
      </c>
      <c r="M43" s="34">
        <v>0</v>
      </c>
      <c r="N43" s="123">
        <f t="shared" si="0"/>
        <v>0</v>
      </c>
      <c r="Q43" s="1">
        <f>N43/N39</f>
        <v>0</v>
      </c>
      <c r="R43" s="1"/>
      <c r="S43" s="1"/>
      <c r="T43" s="1"/>
      <c r="U43" s="1"/>
      <c r="X43" s="8">
        <v>0</v>
      </c>
    </row>
    <row r="44" spans="2:28" s="115" customFormat="1" ht="14.25">
      <c r="B44" s="116" t="s">
        <v>169</v>
      </c>
      <c r="C44" s="117" t="s">
        <v>16</v>
      </c>
      <c r="D44" s="118" t="s">
        <v>56</v>
      </c>
      <c r="E44" s="117" t="s">
        <v>16</v>
      </c>
      <c r="F44" s="119" t="s">
        <v>135</v>
      </c>
      <c r="G44" s="120" t="s">
        <v>57</v>
      </c>
      <c r="H44" s="121" t="s">
        <v>48</v>
      </c>
      <c r="I44" s="121" t="s">
        <v>71</v>
      </c>
      <c r="J44" s="122">
        <v>0</v>
      </c>
      <c r="K44" s="122">
        <v>0</v>
      </c>
      <c r="L44" s="122">
        <v>0</v>
      </c>
      <c r="M44" s="122">
        <v>19879</v>
      </c>
      <c r="N44" s="123">
        <f t="shared" si="0"/>
        <v>19879</v>
      </c>
      <c r="O44" s="122"/>
      <c r="P44" s="122"/>
      <c r="Q44" s="125"/>
      <c r="X44" s="126">
        <f t="shared" si="1"/>
        <v>0</v>
      </c>
      <c r="Y44" s="126"/>
    </row>
    <row r="45" spans="2:28" s="115" customFormat="1" ht="14.25">
      <c r="B45" s="116" t="s">
        <v>170</v>
      </c>
      <c r="C45" s="117" t="s">
        <v>16</v>
      </c>
      <c r="D45" s="118" t="s">
        <v>56</v>
      </c>
      <c r="E45" s="117" t="s">
        <v>16</v>
      </c>
      <c r="F45" s="119" t="s">
        <v>135</v>
      </c>
      <c r="G45" s="120" t="s">
        <v>57</v>
      </c>
      <c r="H45" s="121" t="s">
        <v>22</v>
      </c>
      <c r="I45" s="121" t="s">
        <v>71</v>
      </c>
      <c r="J45" s="122">
        <v>0</v>
      </c>
      <c r="K45" s="122">
        <v>0</v>
      </c>
      <c r="L45" s="122">
        <v>0</v>
      </c>
      <c r="M45" s="122">
        <v>148012</v>
      </c>
      <c r="N45" s="123">
        <f t="shared" si="0"/>
        <v>148012</v>
      </c>
      <c r="O45" s="122"/>
      <c r="P45" s="122"/>
      <c r="Q45" s="125"/>
      <c r="S45" s="126"/>
      <c r="T45" s="126"/>
      <c r="X45" s="126">
        <f t="shared" si="1"/>
        <v>0</v>
      </c>
      <c r="Y45" s="126"/>
    </row>
    <row r="46" spans="2:28" s="115" customFormat="1" ht="14.25">
      <c r="B46" s="116" t="s">
        <v>171</v>
      </c>
      <c r="C46" s="117" t="s">
        <v>16</v>
      </c>
      <c r="D46" s="118" t="s">
        <v>56</v>
      </c>
      <c r="E46" s="117" t="s">
        <v>16</v>
      </c>
      <c r="F46" s="119" t="s">
        <v>135</v>
      </c>
      <c r="G46" s="120" t="s">
        <v>57</v>
      </c>
      <c r="H46" s="121" t="s">
        <v>32</v>
      </c>
      <c r="I46" s="121" t="s">
        <v>71</v>
      </c>
      <c r="J46" s="122">
        <v>0</v>
      </c>
      <c r="K46" s="122">
        <v>0</v>
      </c>
      <c r="L46" s="122">
        <v>0</v>
      </c>
      <c r="M46" s="122">
        <v>146008</v>
      </c>
      <c r="N46" s="123">
        <f t="shared" si="0"/>
        <v>146008</v>
      </c>
      <c r="O46" s="124"/>
      <c r="P46" s="124"/>
      <c r="Q46" s="125"/>
      <c r="X46" s="126">
        <f t="shared" si="1"/>
        <v>0</v>
      </c>
      <c r="Y46" s="126"/>
    </row>
    <row r="47" spans="2:28" s="115" customFormat="1" ht="14.25">
      <c r="B47" s="116" t="s">
        <v>172</v>
      </c>
      <c r="C47" s="117" t="s">
        <v>16</v>
      </c>
      <c r="D47" s="118" t="s">
        <v>56</v>
      </c>
      <c r="E47" s="117" t="s">
        <v>16</v>
      </c>
      <c r="F47" s="119" t="s">
        <v>135</v>
      </c>
      <c r="G47" s="120" t="s">
        <v>57</v>
      </c>
      <c r="H47" s="121" t="s">
        <v>34</v>
      </c>
      <c r="I47" s="121" t="s">
        <v>71</v>
      </c>
      <c r="J47" s="122">
        <v>0</v>
      </c>
      <c r="K47" s="122">
        <v>0</v>
      </c>
      <c r="L47" s="122">
        <v>0</v>
      </c>
      <c r="M47" s="122">
        <v>146010</v>
      </c>
      <c r="N47" s="123">
        <f t="shared" si="0"/>
        <v>146010</v>
      </c>
      <c r="O47" s="122"/>
      <c r="P47" s="122"/>
      <c r="Q47" s="125"/>
      <c r="S47" s="126"/>
      <c r="T47" s="126"/>
      <c r="X47" s="126">
        <f t="shared" si="1"/>
        <v>0</v>
      </c>
      <c r="Y47" s="126">
        <f>J42*AA47/L42</f>
        <v>1584.9316566429743</v>
      </c>
      <c r="Z47" s="126">
        <f>K42*AA47/L42</f>
        <v>767.0683433570257</v>
      </c>
      <c r="AA47" s="115">
        <v>2352</v>
      </c>
    </row>
    <row r="48" spans="2:28" s="115" customFormat="1" ht="14.25">
      <c r="B48" s="116" t="s">
        <v>173</v>
      </c>
      <c r="C48" s="117" t="s">
        <v>16</v>
      </c>
      <c r="D48" s="118" t="s">
        <v>56</v>
      </c>
      <c r="E48" s="117" t="s">
        <v>16</v>
      </c>
      <c r="F48" s="119" t="s">
        <v>135</v>
      </c>
      <c r="G48" s="120" t="s">
        <v>57</v>
      </c>
      <c r="H48" s="121" t="s">
        <v>33</v>
      </c>
      <c r="I48" s="121" t="s">
        <v>71</v>
      </c>
      <c r="J48" s="122">
        <v>0</v>
      </c>
      <c r="K48" s="122">
        <v>0</v>
      </c>
      <c r="L48" s="122">
        <v>0</v>
      </c>
      <c r="M48" s="122">
        <v>23688</v>
      </c>
      <c r="N48" s="123">
        <f t="shared" si="0"/>
        <v>23688</v>
      </c>
      <c r="O48" s="124"/>
      <c r="P48" s="124"/>
      <c r="Q48" s="125"/>
      <c r="X48" s="126">
        <f t="shared" si="1"/>
        <v>0</v>
      </c>
      <c r="Y48" s="126"/>
    </row>
    <row r="49" spans="2:26" s="115" customFormat="1" ht="14.25">
      <c r="B49" s="116" t="s">
        <v>174</v>
      </c>
      <c r="C49" s="117" t="s">
        <v>16</v>
      </c>
      <c r="D49" s="118" t="s">
        <v>56</v>
      </c>
      <c r="E49" s="117" t="s">
        <v>16</v>
      </c>
      <c r="F49" s="119" t="s">
        <v>135</v>
      </c>
      <c r="G49" s="120" t="s">
        <v>57</v>
      </c>
      <c r="H49" s="121" t="s">
        <v>35</v>
      </c>
      <c r="I49" s="121" t="s">
        <v>71</v>
      </c>
      <c r="J49" s="122">
        <v>0</v>
      </c>
      <c r="K49" s="122">
        <v>0</v>
      </c>
      <c r="L49" s="122">
        <v>0</v>
      </c>
      <c r="M49" s="122">
        <v>76526836</v>
      </c>
      <c r="N49" s="123">
        <f t="shared" si="0"/>
        <v>76526836</v>
      </c>
      <c r="O49" s="124"/>
      <c r="P49" s="124"/>
      <c r="Q49" s="125">
        <f>N49/N45</f>
        <v>517.0312947598843</v>
      </c>
      <c r="X49" s="126">
        <f t="shared" si="1"/>
        <v>0</v>
      </c>
      <c r="Y49" s="126">
        <f>M49/M45</f>
        <v>517.0312947598843</v>
      </c>
    </row>
    <row r="50" spans="2:26" s="115" customFormat="1" ht="14.25">
      <c r="B50" s="116" t="s">
        <v>175</v>
      </c>
      <c r="C50" s="117" t="s">
        <v>13</v>
      </c>
      <c r="D50" s="118" t="s">
        <v>58</v>
      </c>
      <c r="E50" s="117" t="s">
        <v>13</v>
      </c>
      <c r="F50" s="119" t="s">
        <v>27</v>
      </c>
      <c r="G50" s="120" t="s">
        <v>59</v>
      </c>
      <c r="H50" s="121" t="s">
        <v>48</v>
      </c>
      <c r="I50" s="121" t="s">
        <v>71</v>
      </c>
      <c r="J50" s="122">
        <v>0</v>
      </c>
      <c r="K50" s="122">
        <v>0</v>
      </c>
      <c r="L50" s="122">
        <v>0</v>
      </c>
      <c r="M50" s="122">
        <v>2606</v>
      </c>
      <c r="N50" s="123">
        <f t="shared" si="0"/>
        <v>2606</v>
      </c>
      <c r="O50" s="124"/>
      <c r="P50" s="124"/>
      <c r="Q50" s="125"/>
      <c r="R50" s="126"/>
      <c r="X50" s="126">
        <f t="shared" si="1"/>
        <v>0</v>
      </c>
      <c r="Y50" s="126"/>
    </row>
    <row r="51" spans="2:26" s="115" customFormat="1" ht="14.25">
      <c r="B51" s="116" t="s">
        <v>176</v>
      </c>
      <c r="C51" s="117" t="s">
        <v>13</v>
      </c>
      <c r="D51" s="118" t="s">
        <v>58</v>
      </c>
      <c r="E51" s="117" t="s">
        <v>13</v>
      </c>
      <c r="F51" s="119" t="s">
        <v>29</v>
      </c>
      <c r="G51" s="120" t="s">
        <v>60</v>
      </c>
      <c r="H51" s="121" t="s">
        <v>48</v>
      </c>
      <c r="I51" s="121" t="s">
        <v>71</v>
      </c>
      <c r="J51" s="122">
        <v>0</v>
      </c>
      <c r="K51" s="122">
        <v>0</v>
      </c>
      <c r="L51" s="122">
        <v>0</v>
      </c>
      <c r="M51" s="122">
        <v>1393</v>
      </c>
      <c r="N51" s="123">
        <f t="shared" si="0"/>
        <v>1393</v>
      </c>
      <c r="O51" s="124"/>
      <c r="P51" s="124"/>
      <c r="Q51" s="125"/>
      <c r="R51" s="126"/>
      <c r="X51" s="126">
        <f t="shared" si="1"/>
        <v>0</v>
      </c>
      <c r="Y51" s="126"/>
    </row>
    <row r="52" spans="2:26" s="138" customFormat="1" ht="15">
      <c r="B52" s="147" t="s">
        <v>177</v>
      </c>
      <c r="C52" s="139" t="s">
        <v>13</v>
      </c>
      <c r="D52" s="140" t="s">
        <v>58</v>
      </c>
      <c r="E52" s="117" t="s">
        <v>13</v>
      </c>
      <c r="F52" s="141" t="s">
        <v>46</v>
      </c>
      <c r="G52" s="142" t="s">
        <v>47</v>
      </c>
      <c r="H52" s="143" t="s">
        <v>48</v>
      </c>
      <c r="I52" s="143" t="s">
        <v>71</v>
      </c>
      <c r="J52" s="203">
        <f>SUM(J50:J51)</f>
        <v>0</v>
      </c>
      <c r="K52" s="203">
        <f>SUM(K50:K51)</f>
        <v>0</v>
      </c>
      <c r="L52" s="203">
        <f>SUM(L50:L51)</f>
        <v>0</v>
      </c>
      <c r="M52" s="203">
        <f>SUM(M50:M51)</f>
        <v>3999</v>
      </c>
      <c r="N52" s="123">
        <f t="shared" si="0"/>
        <v>3999</v>
      </c>
      <c r="O52" s="144"/>
      <c r="P52" s="144"/>
      <c r="Q52" s="145"/>
      <c r="R52" s="126"/>
      <c r="X52" s="126">
        <f t="shared" si="1"/>
        <v>0</v>
      </c>
      <c r="Y52" s="126"/>
    </row>
    <row r="53" spans="2:26" s="115" customFormat="1" ht="14.25">
      <c r="B53" s="116" t="s">
        <v>178</v>
      </c>
      <c r="C53" s="117" t="s">
        <v>13</v>
      </c>
      <c r="D53" s="118" t="s">
        <v>58</v>
      </c>
      <c r="E53" s="117" t="s">
        <v>13</v>
      </c>
      <c r="F53" s="119" t="s">
        <v>27</v>
      </c>
      <c r="G53" s="120" t="s">
        <v>59</v>
      </c>
      <c r="H53" s="121" t="s">
        <v>22</v>
      </c>
      <c r="I53" s="121" t="s">
        <v>71</v>
      </c>
      <c r="J53" s="122">
        <v>0</v>
      </c>
      <c r="K53" s="122">
        <v>0</v>
      </c>
      <c r="L53" s="122">
        <v>0</v>
      </c>
      <c r="M53" s="122">
        <v>98026</v>
      </c>
      <c r="N53" s="123">
        <f t="shared" si="0"/>
        <v>98026</v>
      </c>
      <c r="O53" s="124"/>
      <c r="P53" s="124"/>
      <c r="Q53" s="125"/>
      <c r="R53" s="126"/>
      <c r="X53" s="126">
        <f t="shared" si="1"/>
        <v>0</v>
      </c>
      <c r="Y53" s="126"/>
    </row>
    <row r="54" spans="2:26" s="115" customFormat="1" ht="14.25">
      <c r="B54" s="116" t="s">
        <v>179</v>
      </c>
      <c r="C54" s="117" t="s">
        <v>13</v>
      </c>
      <c r="D54" s="118" t="s">
        <v>58</v>
      </c>
      <c r="E54" s="117" t="s">
        <v>13</v>
      </c>
      <c r="F54" s="119" t="s">
        <v>29</v>
      </c>
      <c r="G54" s="120" t="s">
        <v>60</v>
      </c>
      <c r="H54" s="121" t="s">
        <v>22</v>
      </c>
      <c r="I54" s="121" t="s">
        <v>71</v>
      </c>
      <c r="J54" s="122">
        <v>0</v>
      </c>
      <c r="K54" s="122">
        <v>0</v>
      </c>
      <c r="L54" s="122">
        <v>0</v>
      </c>
      <c r="M54" s="122">
        <v>17016</v>
      </c>
      <c r="N54" s="123">
        <f t="shared" si="0"/>
        <v>17016</v>
      </c>
      <c r="O54" s="124"/>
      <c r="P54" s="124"/>
      <c r="Q54" s="125"/>
      <c r="R54" s="126"/>
      <c r="X54" s="126">
        <f t="shared" si="1"/>
        <v>0</v>
      </c>
      <c r="Y54" s="126"/>
    </row>
    <row r="55" spans="2:26" s="138" customFormat="1" ht="15">
      <c r="B55" s="147" t="s">
        <v>63</v>
      </c>
      <c r="C55" s="139" t="s">
        <v>13</v>
      </c>
      <c r="D55" s="140" t="s">
        <v>58</v>
      </c>
      <c r="E55" s="117" t="s">
        <v>13</v>
      </c>
      <c r="F55" s="141" t="s">
        <v>46</v>
      </c>
      <c r="G55" s="142" t="s">
        <v>47</v>
      </c>
      <c r="H55" s="143" t="s">
        <v>22</v>
      </c>
      <c r="I55" s="143" t="s">
        <v>71</v>
      </c>
      <c r="J55" s="203">
        <f>SUM(J53:J54)</f>
        <v>0</v>
      </c>
      <c r="K55" s="203">
        <f>SUM(K53:K54)</f>
        <v>0</v>
      </c>
      <c r="L55" s="203">
        <f>SUM(L53:L54)</f>
        <v>0</v>
      </c>
      <c r="M55" s="203">
        <f>SUM(M53:M54)</f>
        <v>115042</v>
      </c>
      <c r="N55" s="203">
        <f>SUM(N53:N54)</f>
        <v>115042</v>
      </c>
      <c r="O55" s="144"/>
      <c r="P55" s="144"/>
      <c r="Q55" s="145"/>
      <c r="R55" s="126"/>
      <c r="X55" s="126">
        <f t="shared" si="1"/>
        <v>0</v>
      </c>
      <c r="Y55" s="126"/>
    </row>
    <row r="56" spans="2:26" s="115" customFormat="1" ht="14.25">
      <c r="B56" s="116" t="s">
        <v>64</v>
      </c>
      <c r="C56" s="117" t="s">
        <v>13</v>
      </c>
      <c r="D56" s="118" t="s">
        <v>58</v>
      </c>
      <c r="E56" s="117" t="s">
        <v>13</v>
      </c>
      <c r="F56" s="119" t="s">
        <v>27</v>
      </c>
      <c r="G56" s="120" t="s">
        <v>59</v>
      </c>
      <c r="H56" s="121" t="s">
        <v>32</v>
      </c>
      <c r="I56" s="121" t="s">
        <v>71</v>
      </c>
      <c r="J56" s="122">
        <v>0</v>
      </c>
      <c r="K56" s="122">
        <v>0</v>
      </c>
      <c r="L56" s="122">
        <v>0</v>
      </c>
      <c r="M56" s="122">
        <v>70289</v>
      </c>
      <c r="N56" s="123">
        <f t="shared" si="0"/>
        <v>70289</v>
      </c>
      <c r="O56" s="124"/>
      <c r="P56" s="124"/>
      <c r="Q56" s="125"/>
      <c r="R56" s="126"/>
      <c r="X56" s="126">
        <f t="shared" si="1"/>
        <v>0</v>
      </c>
      <c r="Y56" s="126"/>
    </row>
    <row r="57" spans="2:26" s="115" customFormat="1" ht="14.25">
      <c r="B57" s="116" t="s">
        <v>180</v>
      </c>
      <c r="C57" s="117" t="s">
        <v>13</v>
      </c>
      <c r="D57" s="118" t="s">
        <v>58</v>
      </c>
      <c r="E57" s="117" t="s">
        <v>13</v>
      </c>
      <c r="F57" s="119" t="s">
        <v>29</v>
      </c>
      <c r="G57" s="120" t="s">
        <v>60</v>
      </c>
      <c r="H57" s="121" t="s">
        <v>32</v>
      </c>
      <c r="I57" s="121" t="s">
        <v>71</v>
      </c>
      <c r="J57" s="122">
        <v>0</v>
      </c>
      <c r="K57" s="122">
        <v>0</v>
      </c>
      <c r="L57" s="122">
        <v>0</v>
      </c>
      <c r="M57" s="122">
        <v>38355</v>
      </c>
      <c r="N57" s="123">
        <f t="shared" si="0"/>
        <v>38355</v>
      </c>
      <c r="O57" s="124"/>
      <c r="P57" s="124"/>
      <c r="Q57" s="125"/>
      <c r="R57" s="126"/>
      <c r="S57" s="126"/>
      <c r="X57" s="126">
        <f t="shared" si="1"/>
        <v>0</v>
      </c>
      <c r="Y57" s="126"/>
    </row>
    <row r="58" spans="2:26" s="138" customFormat="1" ht="15">
      <c r="B58" s="147" t="s">
        <v>181</v>
      </c>
      <c r="C58" s="139" t="s">
        <v>13</v>
      </c>
      <c r="D58" s="140" t="s">
        <v>58</v>
      </c>
      <c r="E58" s="117" t="s">
        <v>13</v>
      </c>
      <c r="F58" s="141" t="s">
        <v>46</v>
      </c>
      <c r="G58" s="142" t="s">
        <v>47</v>
      </c>
      <c r="H58" s="143" t="s">
        <v>32</v>
      </c>
      <c r="I58" s="143" t="s">
        <v>71</v>
      </c>
      <c r="J58" s="203">
        <f>SUM(J56:J57)</f>
        <v>0</v>
      </c>
      <c r="K58" s="203">
        <f>SUM(K56:K57)</f>
        <v>0</v>
      </c>
      <c r="L58" s="203">
        <f>SUM(L56:L57)</f>
        <v>0</v>
      </c>
      <c r="M58" s="203">
        <f>SUM(M56:M57)</f>
        <v>108644</v>
      </c>
      <c r="N58" s="123">
        <f t="shared" si="0"/>
        <v>108644</v>
      </c>
      <c r="O58" s="144"/>
      <c r="P58" s="144"/>
      <c r="Q58" s="145"/>
      <c r="R58" s="146"/>
      <c r="X58" s="126">
        <f t="shared" si="1"/>
        <v>0</v>
      </c>
      <c r="Y58" s="146"/>
      <c r="Z58" s="146"/>
    </row>
    <row r="59" spans="2:26" s="115" customFormat="1" ht="14.25">
      <c r="B59" s="116" t="s">
        <v>182</v>
      </c>
      <c r="C59" s="117" t="s">
        <v>13</v>
      </c>
      <c r="D59" s="118" t="s">
        <v>58</v>
      </c>
      <c r="E59" s="117" t="s">
        <v>13</v>
      </c>
      <c r="F59" s="119" t="s">
        <v>27</v>
      </c>
      <c r="G59" s="120" t="s">
        <v>59</v>
      </c>
      <c r="H59" s="121" t="s">
        <v>34</v>
      </c>
      <c r="I59" s="121" t="s">
        <v>71</v>
      </c>
      <c r="J59" s="122">
        <v>0</v>
      </c>
      <c r="K59" s="122">
        <v>0</v>
      </c>
      <c r="L59" s="122">
        <v>0</v>
      </c>
      <c r="M59" s="122">
        <v>70289</v>
      </c>
      <c r="N59" s="123">
        <f t="shared" si="0"/>
        <v>70289</v>
      </c>
      <c r="O59" s="124"/>
      <c r="P59" s="124"/>
      <c r="Q59" s="125"/>
      <c r="R59" s="126"/>
      <c r="X59" s="126">
        <f t="shared" si="1"/>
        <v>0</v>
      </c>
      <c r="Y59" s="126"/>
    </row>
    <row r="60" spans="2:26" s="115" customFormat="1" ht="14.25">
      <c r="B60" s="116" t="s">
        <v>183</v>
      </c>
      <c r="C60" s="117" t="s">
        <v>13</v>
      </c>
      <c r="D60" s="118" t="s">
        <v>58</v>
      </c>
      <c r="E60" s="117" t="s">
        <v>13</v>
      </c>
      <c r="F60" s="119" t="s">
        <v>29</v>
      </c>
      <c r="G60" s="120" t="s">
        <v>60</v>
      </c>
      <c r="H60" s="121" t="s">
        <v>34</v>
      </c>
      <c r="I60" s="121" t="s">
        <v>71</v>
      </c>
      <c r="J60" s="122">
        <v>0</v>
      </c>
      <c r="K60" s="122">
        <v>0</v>
      </c>
      <c r="L60" s="122">
        <v>0</v>
      </c>
      <c r="M60" s="122">
        <v>38355</v>
      </c>
      <c r="N60" s="123">
        <f t="shared" si="0"/>
        <v>38355</v>
      </c>
      <c r="O60" s="124"/>
      <c r="P60" s="124"/>
      <c r="Q60" s="125"/>
      <c r="R60" s="126"/>
      <c r="X60" s="126">
        <f t="shared" si="1"/>
        <v>0</v>
      </c>
      <c r="Y60" s="126"/>
    </row>
    <row r="61" spans="2:26" s="138" customFormat="1" ht="15">
      <c r="B61" s="147" t="s">
        <v>184</v>
      </c>
      <c r="C61" s="139" t="s">
        <v>13</v>
      </c>
      <c r="D61" s="140" t="s">
        <v>58</v>
      </c>
      <c r="E61" s="117" t="s">
        <v>13</v>
      </c>
      <c r="F61" s="141" t="s">
        <v>46</v>
      </c>
      <c r="G61" s="142" t="s">
        <v>47</v>
      </c>
      <c r="H61" s="143" t="s">
        <v>34</v>
      </c>
      <c r="I61" s="143" t="s">
        <v>71</v>
      </c>
      <c r="J61" s="203">
        <f>SUM(J59:J60)</f>
        <v>0</v>
      </c>
      <c r="K61" s="203">
        <f>SUM(K59:K60)</f>
        <v>0</v>
      </c>
      <c r="L61" s="203">
        <f>SUM(L59:L60)</f>
        <v>0</v>
      </c>
      <c r="M61" s="203">
        <f>SUM(M59:M60)</f>
        <v>108644</v>
      </c>
      <c r="N61" s="123">
        <f t="shared" si="0"/>
        <v>108644</v>
      </c>
      <c r="O61" s="144"/>
      <c r="P61" s="144"/>
      <c r="Q61" s="145"/>
      <c r="R61" s="146"/>
      <c r="X61" s="126">
        <f t="shared" si="1"/>
        <v>0</v>
      </c>
      <c r="Y61" s="146"/>
    </row>
    <row r="62" spans="2:26" s="115" customFormat="1" ht="14.25">
      <c r="B62" s="116" t="s">
        <v>185</v>
      </c>
      <c r="C62" s="117" t="s">
        <v>13</v>
      </c>
      <c r="D62" s="118" t="s">
        <v>58</v>
      </c>
      <c r="E62" s="117" t="s">
        <v>13</v>
      </c>
      <c r="F62" s="119" t="s">
        <v>27</v>
      </c>
      <c r="G62" s="120" t="s">
        <v>59</v>
      </c>
      <c r="H62" s="121" t="s">
        <v>33</v>
      </c>
      <c r="I62" s="121" t="s">
        <v>71</v>
      </c>
      <c r="J62" s="122">
        <v>0</v>
      </c>
      <c r="K62" s="122">
        <v>0</v>
      </c>
      <c r="L62" s="122">
        <v>0</v>
      </c>
      <c r="M62" s="122">
        <v>5233</v>
      </c>
      <c r="N62" s="123">
        <f t="shared" si="0"/>
        <v>5233</v>
      </c>
      <c r="O62" s="124"/>
      <c r="P62" s="124" t="s">
        <v>126</v>
      </c>
      <c r="Q62" s="125"/>
      <c r="R62" s="126"/>
      <c r="X62" s="126">
        <f t="shared" si="1"/>
        <v>0</v>
      </c>
      <c r="Y62" s="126"/>
    </row>
    <row r="63" spans="2:26" s="115" customFormat="1" ht="14.25">
      <c r="B63" s="116" t="s">
        <v>186</v>
      </c>
      <c r="C63" s="117" t="s">
        <v>13</v>
      </c>
      <c r="D63" s="118" t="s">
        <v>58</v>
      </c>
      <c r="E63" s="117" t="s">
        <v>13</v>
      </c>
      <c r="F63" s="119" t="s">
        <v>29</v>
      </c>
      <c r="G63" s="120" t="s">
        <v>60</v>
      </c>
      <c r="H63" s="121" t="s">
        <v>33</v>
      </c>
      <c r="I63" s="121" t="s">
        <v>71</v>
      </c>
      <c r="J63" s="122">
        <v>0</v>
      </c>
      <c r="K63" s="122">
        <v>0</v>
      </c>
      <c r="L63" s="122">
        <v>0</v>
      </c>
      <c r="M63" s="122">
        <v>5163</v>
      </c>
      <c r="N63" s="123">
        <f t="shared" si="0"/>
        <v>5163</v>
      </c>
      <c r="O63" s="124"/>
      <c r="P63" s="124"/>
      <c r="Q63" s="125"/>
      <c r="R63" s="126"/>
      <c r="X63" s="126">
        <f t="shared" si="1"/>
        <v>0</v>
      </c>
      <c r="Y63" s="126"/>
    </row>
    <row r="64" spans="2:26" s="138" customFormat="1" ht="15">
      <c r="B64" s="147" t="s">
        <v>187</v>
      </c>
      <c r="C64" s="139" t="s">
        <v>13</v>
      </c>
      <c r="D64" s="140" t="s">
        <v>58</v>
      </c>
      <c r="E64" s="117" t="s">
        <v>13</v>
      </c>
      <c r="F64" s="141" t="s">
        <v>46</v>
      </c>
      <c r="G64" s="142" t="s">
        <v>47</v>
      </c>
      <c r="H64" s="143" t="s">
        <v>33</v>
      </c>
      <c r="I64" s="143" t="s">
        <v>71</v>
      </c>
      <c r="J64" s="203">
        <f>SUM(J62:J63)</f>
        <v>0</v>
      </c>
      <c r="K64" s="203">
        <f>SUM(K62:K63)</f>
        <v>0</v>
      </c>
      <c r="L64" s="203">
        <f>SUM(L62:L63)</f>
        <v>0</v>
      </c>
      <c r="M64" s="203">
        <f>SUM(M62:M63)</f>
        <v>10396</v>
      </c>
      <c r="N64" s="123">
        <f t="shared" si="0"/>
        <v>10396</v>
      </c>
      <c r="O64" s="144"/>
      <c r="P64" s="144"/>
      <c r="Q64" s="145"/>
      <c r="R64" s="146"/>
      <c r="X64" s="126">
        <f t="shared" si="1"/>
        <v>0</v>
      </c>
      <c r="Y64" s="146"/>
    </row>
    <row r="65" spans="2:34" s="115" customFormat="1" ht="14.25">
      <c r="B65" s="116" t="s">
        <v>188</v>
      </c>
      <c r="C65" s="117" t="s">
        <v>13</v>
      </c>
      <c r="D65" s="118" t="s">
        <v>58</v>
      </c>
      <c r="E65" s="117" t="s">
        <v>13</v>
      </c>
      <c r="F65" s="119" t="s">
        <v>27</v>
      </c>
      <c r="G65" s="120" t="s">
        <v>59</v>
      </c>
      <c r="H65" s="121" t="s">
        <v>35</v>
      </c>
      <c r="I65" s="121" t="s">
        <v>71</v>
      </c>
      <c r="J65" s="122">
        <v>0</v>
      </c>
      <c r="K65" s="122">
        <v>0</v>
      </c>
      <c r="L65" s="122">
        <v>0</v>
      </c>
      <c r="M65" s="122">
        <v>125196909</v>
      </c>
      <c r="N65" s="123">
        <f t="shared" si="0"/>
        <v>125196909</v>
      </c>
      <c r="O65" s="124"/>
      <c r="P65" s="124"/>
      <c r="Q65" s="125">
        <f>N65/N53</f>
        <v>1277.1806357496991</v>
      </c>
      <c r="R65" s="126"/>
      <c r="X65" s="126">
        <f t="shared" si="1"/>
        <v>0</v>
      </c>
      <c r="Y65" s="126">
        <f>N65/N53</f>
        <v>1277.1806357496991</v>
      </c>
    </row>
    <row r="66" spans="2:34" s="115" customFormat="1" ht="14.25">
      <c r="B66" s="116" t="s">
        <v>189</v>
      </c>
      <c r="C66" s="117" t="s">
        <v>13</v>
      </c>
      <c r="D66" s="118" t="s">
        <v>58</v>
      </c>
      <c r="E66" s="117" t="s">
        <v>13</v>
      </c>
      <c r="F66" s="119" t="s">
        <v>29</v>
      </c>
      <c r="G66" s="120" t="s">
        <v>60</v>
      </c>
      <c r="H66" s="121" t="s">
        <v>35</v>
      </c>
      <c r="I66" s="121" t="s">
        <v>71</v>
      </c>
      <c r="J66" s="122">
        <v>0</v>
      </c>
      <c r="K66" s="122">
        <v>0</v>
      </c>
      <c r="L66" s="122">
        <v>0</v>
      </c>
      <c r="M66" s="122">
        <v>23963270</v>
      </c>
      <c r="N66" s="123">
        <f t="shared" si="0"/>
        <v>23963270</v>
      </c>
      <c r="O66" s="124"/>
      <c r="P66" s="124"/>
      <c r="Q66" s="125">
        <f>N66/N54</f>
        <v>1408.2786788904561</v>
      </c>
      <c r="R66" s="126"/>
      <c r="X66" s="126">
        <f t="shared" si="1"/>
        <v>0</v>
      </c>
      <c r="Y66" s="126">
        <f>N66/N54</f>
        <v>1408.2786788904561</v>
      </c>
    </row>
    <row r="67" spans="2:34" s="115" customFormat="1" ht="14.25">
      <c r="B67" s="116" t="s">
        <v>190</v>
      </c>
      <c r="C67" s="117" t="s">
        <v>13</v>
      </c>
      <c r="D67" s="118" t="s">
        <v>58</v>
      </c>
      <c r="E67" s="117" t="s">
        <v>13</v>
      </c>
      <c r="F67" s="119" t="s">
        <v>46</v>
      </c>
      <c r="G67" s="120" t="s">
        <v>47</v>
      </c>
      <c r="H67" s="121" t="s">
        <v>35</v>
      </c>
      <c r="I67" s="121" t="s">
        <v>71</v>
      </c>
      <c r="J67" s="203">
        <f>SUM(J65:J66)</f>
        <v>0</v>
      </c>
      <c r="K67" s="203">
        <f>SUM(K65:K66)</f>
        <v>0</v>
      </c>
      <c r="L67" s="203">
        <f>SUM(L65:L66)</f>
        <v>0</v>
      </c>
      <c r="M67" s="203">
        <f>SUM(M65:M66)</f>
        <v>149160179</v>
      </c>
      <c r="N67" s="123">
        <f t="shared" ref="N67:N130" si="6">M67+L67</f>
        <v>149160179</v>
      </c>
      <c r="O67" s="124"/>
      <c r="P67" s="124"/>
      <c r="Q67" s="125">
        <f>N67/N55</f>
        <v>1296.5715043201612</v>
      </c>
      <c r="R67" s="146"/>
      <c r="X67" s="126">
        <f t="shared" ref="X67:X130" si="7">L67+M67-N67</f>
        <v>0</v>
      </c>
      <c r="Y67" s="126">
        <f>N67/N55</f>
        <v>1296.5715043201612</v>
      </c>
    </row>
    <row r="68" spans="2:34" s="115" customFormat="1" ht="14.25">
      <c r="B68" s="116" t="s">
        <v>191</v>
      </c>
      <c r="C68" s="117" t="s">
        <v>17</v>
      </c>
      <c r="D68" s="118" t="s">
        <v>61</v>
      </c>
      <c r="E68" s="117" t="s">
        <v>17</v>
      </c>
      <c r="F68" s="119" t="s">
        <v>31</v>
      </c>
      <c r="G68" s="120" t="s">
        <v>58</v>
      </c>
      <c r="H68" s="121" t="s">
        <v>48</v>
      </c>
      <c r="I68" s="121" t="s">
        <v>71</v>
      </c>
      <c r="J68" s="122">
        <v>0</v>
      </c>
      <c r="K68" s="122">
        <v>0</v>
      </c>
      <c r="L68" s="122">
        <v>0</v>
      </c>
      <c r="M68" s="122">
        <v>54</v>
      </c>
      <c r="N68" s="123">
        <f t="shared" si="6"/>
        <v>54</v>
      </c>
      <c r="O68" s="124"/>
      <c r="P68" s="124"/>
      <c r="Q68" s="125"/>
      <c r="R68" s="126"/>
      <c r="X68" s="126">
        <f t="shared" si="7"/>
        <v>0</v>
      </c>
      <c r="Y68" s="126"/>
    </row>
    <row r="69" spans="2:34" s="115" customFormat="1" ht="14.25">
      <c r="B69" s="116" t="s">
        <v>192</v>
      </c>
      <c r="C69" s="117" t="s">
        <v>17</v>
      </c>
      <c r="D69" s="118" t="s">
        <v>61</v>
      </c>
      <c r="E69" s="117" t="s">
        <v>17</v>
      </c>
      <c r="F69" s="119" t="s">
        <v>31</v>
      </c>
      <c r="G69" s="120" t="s">
        <v>58</v>
      </c>
      <c r="H69" s="121" t="s">
        <v>22</v>
      </c>
      <c r="I69" s="121" t="s">
        <v>71</v>
      </c>
      <c r="J69" s="122">
        <v>0</v>
      </c>
      <c r="K69" s="122">
        <v>0</v>
      </c>
      <c r="L69" s="122">
        <v>0</v>
      </c>
      <c r="M69" s="122">
        <v>36</v>
      </c>
      <c r="N69" s="123">
        <f t="shared" si="6"/>
        <v>36</v>
      </c>
      <c r="O69" s="124"/>
      <c r="P69" s="124"/>
      <c r="Q69" s="125"/>
      <c r="R69" s="126"/>
      <c r="X69" s="126">
        <f t="shared" si="7"/>
        <v>0</v>
      </c>
      <c r="Y69" s="126"/>
    </row>
    <row r="70" spans="2:34" s="115" customFormat="1" ht="14.25">
      <c r="B70" s="116" t="s">
        <v>193</v>
      </c>
      <c r="C70" s="117" t="s">
        <v>17</v>
      </c>
      <c r="D70" s="118" t="s">
        <v>61</v>
      </c>
      <c r="E70" s="117" t="s">
        <v>17</v>
      </c>
      <c r="F70" s="119" t="s">
        <v>31</v>
      </c>
      <c r="G70" s="120" t="s">
        <v>58</v>
      </c>
      <c r="H70" s="121" t="s">
        <v>32</v>
      </c>
      <c r="I70" s="121" t="s">
        <v>71</v>
      </c>
      <c r="J70" s="122">
        <v>0</v>
      </c>
      <c r="K70" s="122">
        <v>0</v>
      </c>
      <c r="L70" s="122">
        <v>0</v>
      </c>
      <c r="M70" s="122">
        <v>90</v>
      </c>
      <c r="N70" s="123">
        <f t="shared" si="6"/>
        <v>90</v>
      </c>
      <c r="O70" s="124"/>
      <c r="P70" s="124"/>
      <c r="Q70" s="125"/>
      <c r="R70" s="160"/>
      <c r="S70" s="124"/>
      <c r="T70" s="124"/>
      <c r="U70" s="124"/>
      <c r="X70" s="126">
        <f t="shared" si="7"/>
        <v>0</v>
      </c>
      <c r="Y70" s="126"/>
      <c r="Z70" s="126"/>
    </row>
    <row r="71" spans="2:34" s="115" customFormat="1" ht="14.25">
      <c r="B71" s="116" t="s">
        <v>194</v>
      </c>
      <c r="C71" s="117" t="s">
        <v>17</v>
      </c>
      <c r="D71" s="118" t="s">
        <v>61</v>
      </c>
      <c r="E71" s="117" t="s">
        <v>17</v>
      </c>
      <c r="F71" s="119" t="s">
        <v>31</v>
      </c>
      <c r="G71" s="120" t="s">
        <v>58</v>
      </c>
      <c r="H71" s="121" t="s">
        <v>34</v>
      </c>
      <c r="I71" s="121" t="s">
        <v>71</v>
      </c>
      <c r="J71" s="122">
        <v>0</v>
      </c>
      <c r="K71" s="122">
        <v>0</v>
      </c>
      <c r="L71" s="122">
        <v>0</v>
      </c>
      <c r="M71" s="122">
        <v>90</v>
      </c>
      <c r="N71" s="123">
        <f t="shared" si="6"/>
        <v>90</v>
      </c>
      <c r="O71" s="124"/>
      <c r="P71" s="124"/>
      <c r="Q71" s="125"/>
      <c r="R71" s="122"/>
      <c r="S71" s="122"/>
      <c r="T71" s="124"/>
      <c r="U71" s="124"/>
      <c r="X71" s="126">
        <f t="shared" si="7"/>
        <v>0</v>
      </c>
      <c r="Y71" s="126"/>
    </row>
    <row r="72" spans="2:34" s="115" customFormat="1" ht="14.25">
      <c r="B72" s="116" t="s">
        <v>195</v>
      </c>
      <c r="C72" s="117" t="s">
        <v>17</v>
      </c>
      <c r="D72" s="118" t="s">
        <v>61</v>
      </c>
      <c r="E72" s="117" t="s">
        <v>17</v>
      </c>
      <c r="F72" s="119" t="s">
        <v>31</v>
      </c>
      <c r="G72" s="120" t="s">
        <v>58</v>
      </c>
      <c r="H72" s="121" t="s">
        <v>33</v>
      </c>
      <c r="I72" s="121" t="s">
        <v>71</v>
      </c>
      <c r="J72" s="122">
        <v>0</v>
      </c>
      <c r="K72" s="122">
        <v>0</v>
      </c>
      <c r="L72" s="122">
        <v>0</v>
      </c>
      <c r="M72" s="122">
        <v>0</v>
      </c>
      <c r="N72" s="123">
        <f t="shared" si="6"/>
        <v>0</v>
      </c>
      <c r="O72" s="124"/>
      <c r="P72" s="124"/>
      <c r="Q72" s="161"/>
      <c r="S72" s="122"/>
      <c r="T72" s="124"/>
      <c r="U72" s="122"/>
      <c r="V72" s="124"/>
      <c r="X72" s="126">
        <f t="shared" si="7"/>
        <v>0</v>
      </c>
      <c r="Y72" s="126"/>
    </row>
    <row r="73" spans="2:34" ht="14.25">
      <c r="B73" s="2" t="s">
        <v>196</v>
      </c>
      <c r="C73" s="9" t="s">
        <v>17</v>
      </c>
      <c r="D73" s="10" t="s">
        <v>61</v>
      </c>
      <c r="E73" s="9" t="s">
        <v>17</v>
      </c>
      <c r="F73" s="3" t="s">
        <v>31</v>
      </c>
      <c r="G73" s="11" t="s">
        <v>58</v>
      </c>
      <c r="H73" s="16" t="s">
        <v>35</v>
      </c>
      <c r="I73" s="16" t="s">
        <v>71</v>
      </c>
      <c r="J73" s="4">
        <v>0</v>
      </c>
      <c r="K73" s="4">
        <v>0</v>
      </c>
      <c r="L73" s="34">
        <v>0</v>
      </c>
      <c r="M73" s="34">
        <v>0</v>
      </c>
      <c r="N73" s="123">
        <f t="shared" si="6"/>
        <v>0</v>
      </c>
      <c r="Q73" s="1">
        <f>N73/N69</f>
        <v>0</v>
      </c>
      <c r="S73" s="7"/>
      <c r="T73" s="7"/>
      <c r="U73" s="7"/>
      <c r="V73" s="7"/>
      <c r="X73" s="8"/>
    </row>
    <row r="74" spans="2:34" s="115" customFormat="1" ht="14.25">
      <c r="B74" s="116" t="s">
        <v>197</v>
      </c>
      <c r="C74" s="117" t="s">
        <v>15</v>
      </c>
      <c r="D74" s="118">
        <v>0</v>
      </c>
      <c r="E74" s="117" t="s">
        <v>15</v>
      </c>
      <c r="F74" s="119" t="s">
        <v>27</v>
      </c>
      <c r="G74" s="120">
        <v>0</v>
      </c>
      <c r="H74" s="121" t="s">
        <v>48</v>
      </c>
      <c r="I74" s="121" t="s">
        <v>71</v>
      </c>
      <c r="J74" s="122">
        <v>0</v>
      </c>
      <c r="K74" s="122">
        <v>0</v>
      </c>
      <c r="L74" s="122">
        <v>0</v>
      </c>
      <c r="M74" s="122">
        <v>596</v>
      </c>
      <c r="N74" s="123">
        <f t="shared" si="6"/>
        <v>596</v>
      </c>
      <c r="O74" s="124"/>
      <c r="P74" s="124"/>
      <c r="Q74" s="125"/>
      <c r="R74" s="137"/>
      <c r="V74" s="126"/>
      <c r="X74" s="126">
        <f t="shared" si="7"/>
        <v>0</v>
      </c>
      <c r="Y74" s="126"/>
    </row>
    <row r="75" spans="2:34" s="115" customFormat="1" ht="14.25">
      <c r="B75" s="116" t="s">
        <v>198</v>
      </c>
      <c r="C75" s="117" t="s">
        <v>15</v>
      </c>
      <c r="D75" s="118">
        <v>0</v>
      </c>
      <c r="E75" s="117" t="s">
        <v>15</v>
      </c>
      <c r="F75" s="119" t="s">
        <v>30</v>
      </c>
      <c r="G75" s="120">
        <v>0</v>
      </c>
      <c r="H75" s="121" t="s">
        <v>48</v>
      </c>
      <c r="I75" s="121" t="s">
        <v>71</v>
      </c>
      <c r="J75" s="122">
        <v>0</v>
      </c>
      <c r="K75" s="122">
        <v>87</v>
      </c>
      <c r="L75" s="122">
        <v>87</v>
      </c>
      <c r="M75" s="122">
        <v>17035</v>
      </c>
      <c r="N75" s="123">
        <f t="shared" si="6"/>
        <v>17122</v>
      </c>
      <c r="O75" s="124"/>
      <c r="P75" s="124"/>
      <c r="Q75" s="125"/>
      <c r="R75" s="126"/>
      <c r="X75" s="126">
        <f t="shared" si="7"/>
        <v>0</v>
      </c>
      <c r="Y75" s="126"/>
    </row>
    <row r="76" spans="2:34" s="138" customFormat="1" ht="15">
      <c r="B76" s="147" t="s">
        <v>199</v>
      </c>
      <c r="C76" s="139" t="s">
        <v>15</v>
      </c>
      <c r="D76" s="140">
        <v>0</v>
      </c>
      <c r="E76" s="117" t="s">
        <v>15</v>
      </c>
      <c r="F76" s="141" t="s">
        <v>46</v>
      </c>
      <c r="G76" s="142">
        <v>0</v>
      </c>
      <c r="H76" s="143" t="s">
        <v>48</v>
      </c>
      <c r="I76" s="143" t="s">
        <v>71</v>
      </c>
      <c r="J76" s="203">
        <f>SUM(J74:J75)</f>
        <v>0</v>
      </c>
      <c r="K76" s="203">
        <f>SUM(K74:K75)</f>
        <v>87</v>
      </c>
      <c r="L76" s="203">
        <f>SUM(L74:L75)</f>
        <v>87</v>
      </c>
      <c r="M76" s="203">
        <f>SUM(M74:M75)</f>
        <v>17631</v>
      </c>
      <c r="N76" s="123">
        <f t="shared" si="6"/>
        <v>17718</v>
      </c>
      <c r="O76" s="144"/>
      <c r="P76" s="144"/>
      <c r="Q76" s="145"/>
      <c r="R76" s="146"/>
      <c r="X76" s="126">
        <f t="shared" si="7"/>
        <v>0</v>
      </c>
      <c r="Y76" s="146"/>
    </row>
    <row r="77" spans="2:34" s="115" customFormat="1" ht="14.25">
      <c r="B77" s="116" t="s">
        <v>200</v>
      </c>
      <c r="C77" s="117" t="s">
        <v>15</v>
      </c>
      <c r="D77" s="118">
        <v>0</v>
      </c>
      <c r="E77" s="117" t="s">
        <v>15</v>
      </c>
      <c r="F77" s="119" t="s">
        <v>27</v>
      </c>
      <c r="G77" s="120">
        <v>0</v>
      </c>
      <c r="H77" s="121" t="s">
        <v>22</v>
      </c>
      <c r="I77" s="121" t="s">
        <v>71</v>
      </c>
      <c r="J77" s="122">
        <v>0</v>
      </c>
      <c r="K77" s="122">
        <v>0</v>
      </c>
      <c r="L77" s="122">
        <v>0</v>
      </c>
      <c r="M77" s="122">
        <v>9943</v>
      </c>
      <c r="N77" s="123">
        <f t="shared" si="6"/>
        <v>9943</v>
      </c>
      <c r="O77" s="124"/>
      <c r="P77" s="124"/>
      <c r="Q77" s="125"/>
      <c r="R77" s="126"/>
      <c r="X77" s="126">
        <f t="shared" si="7"/>
        <v>0</v>
      </c>
      <c r="Y77" s="126"/>
      <c r="Z77" s="115">
        <f>145749-11</f>
        <v>145738</v>
      </c>
    </row>
    <row r="78" spans="2:34" s="115" customFormat="1" ht="14.25">
      <c r="B78" s="116" t="s">
        <v>201</v>
      </c>
      <c r="C78" s="117" t="s">
        <v>15</v>
      </c>
      <c r="D78" s="118">
        <v>0</v>
      </c>
      <c r="E78" s="117" t="s">
        <v>15</v>
      </c>
      <c r="F78" s="119" t="s">
        <v>30</v>
      </c>
      <c r="G78" s="120">
        <v>0</v>
      </c>
      <c r="H78" s="121" t="s">
        <v>22</v>
      </c>
      <c r="I78" s="121" t="s">
        <v>71</v>
      </c>
      <c r="J78" s="122">
        <v>0</v>
      </c>
      <c r="K78" s="122">
        <v>219</v>
      </c>
      <c r="L78" s="122">
        <v>219</v>
      </c>
      <c r="M78" s="122">
        <v>137241</v>
      </c>
      <c r="N78" s="123">
        <f t="shared" si="6"/>
        <v>137460</v>
      </c>
      <c r="O78" s="124"/>
      <c r="P78" s="124"/>
      <c r="Q78" s="125"/>
      <c r="R78" s="126"/>
      <c r="X78" s="126">
        <f t="shared" si="7"/>
        <v>0</v>
      </c>
      <c r="Y78" s="126"/>
    </row>
    <row r="79" spans="2:34" s="138" customFormat="1" ht="15">
      <c r="B79" s="147" t="s">
        <v>202</v>
      </c>
      <c r="C79" s="139" t="s">
        <v>15</v>
      </c>
      <c r="D79" s="140">
        <v>0</v>
      </c>
      <c r="E79" s="117" t="s">
        <v>15</v>
      </c>
      <c r="F79" s="141" t="s">
        <v>46</v>
      </c>
      <c r="G79" s="142">
        <v>0</v>
      </c>
      <c r="H79" s="143" t="s">
        <v>22</v>
      </c>
      <c r="I79" s="143" t="s">
        <v>71</v>
      </c>
      <c r="J79" s="203">
        <f>SUM(J77:J78)</f>
        <v>0</v>
      </c>
      <c r="K79" s="203">
        <f>SUM(K77:K78)</f>
        <v>219</v>
      </c>
      <c r="L79" s="203">
        <f>SUM(L77:L78)</f>
        <v>219</v>
      </c>
      <c r="M79" s="203">
        <f>SUM(M77:M78)</f>
        <v>147184</v>
      </c>
      <c r="N79" s="123">
        <f t="shared" si="6"/>
        <v>147403</v>
      </c>
      <c r="O79" s="144"/>
      <c r="P79" s="144"/>
      <c r="Q79" s="145"/>
      <c r="R79" s="146"/>
      <c r="X79" s="126">
        <f t="shared" si="7"/>
        <v>0</v>
      </c>
      <c r="Y79" s="146"/>
    </row>
    <row r="80" spans="2:34" s="115" customFormat="1" ht="14.25">
      <c r="B80" s="116" t="s">
        <v>203</v>
      </c>
      <c r="C80" s="117" t="s">
        <v>15</v>
      </c>
      <c r="D80" s="118">
        <v>0</v>
      </c>
      <c r="E80" s="117" t="s">
        <v>15</v>
      </c>
      <c r="F80" s="119" t="s">
        <v>27</v>
      </c>
      <c r="G80" s="120">
        <v>0</v>
      </c>
      <c r="H80" s="121" t="s">
        <v>32</v>
      </c>
      <c r="I80" s="121" t="s">
        <v>71</v>
      </c>
      <c r="J80" s="122">
        <v>0</v>
      </c>
      <c r="K80" s="122">
        <v>0</v>
      </c>
      <c r="L80" s="122">
        <v>0</v>
      </c>
      <c r="M80" s="122">
        <v>10724</v>
      </c>
      <c r="N80" s="123">
        <f t="shared" si="6"/>
        <v>10724</v>
      </c>
      <c r="O80" s="124"/>
      <c r="P80" s="124"/>
      <c r="Q80" s="125"/>
      <c r="R80" s="126"/>
      <c r="S80" s="126"/>
      <c r="X80" s="126">
        <f t="shared" si="7"/>
        <v>0</v>
      </c>
      <c r="Y80" s="126"/>
      <c r="AH80" s="126"/>
    </row>
    <row r="81" spans="2:34" s="115" customFormat="1" ht="14.25">
      <c r="B81" s="116" t="s">
        <v>204</v>
      </c>
      <c r="C81" s="117" t="s">
        <v>15</v>
      </c>
      <c r="D81" s="118">
        <v>0</v>
      </c>
      <c r="E81" s="117" t="s">
        <v>15</v>
      </c>
      <c r="F81" s="119" t="s">
        <v>30</v>
      </c>
      <c r="G81" s="120">
        <v>0</v>
      </c>
      <c r="H81" s="121" t="s">
        <v>32</v>
      </c>
      <c r="I81" s="121" t="s">
        <v>71</v>
      </c>
      <c r="J81" s="122">
        <v>0</v>
      </c>
      <c r="K81" s="122">
        <v>271</v>
      </c>
      <c r="L81" s="122">
        <v>271</v>
      </c>
      <c r="M81" s="122">
        <v>124528</v>
      </c>
      <c r="N81" s="123">
        <f t="shared" si="6"/>
        <v>124799</v>
      </c>
      <c r="O81" s="124"/>
      <c r="P81" s="124"/>
      <c r="Q81" s="125"/>
      <c r="R81" s="126"/>
      <c r="S81" s="126"/>
      <c r="X81" s="126">
        <f t="shared" si="7"/>
        <v>0</v>
      </c>
      <c r="Y81" s="126"/>
      <c r="AH81" s="126"/>
    </row>
    <row r="82" spans="2:34" s="138" customFormat="1" ht="15">
      <c r="B82" s="147" t="s">
        <v>205</v>
      </c>
      <c r="C82" s="139" t="s">
        <v>15</v>
      </c>
      <c r="D82" s="140">
        <v>0</v>
      </c>
      <c r="E82" s="117" t="s">
        <v>15</v>
      </c>
      <c r="F82" s="141" t="s">
        <v>46</v>
      </c>
      <c r="G82" s="142">
        <v>0</v>
      </c>
      <c r="H82" s="143" t="s">
        <v>32</v>
      </c>
      <c r="I82" s="143" t="s">
        <v>71</v>
      </c>
      <c r="J82" s="203">
        <f>SUM(J80:J81)</f>
        <v>0</v>
      </c>
      <c r="K82" s="203">
        <f>SUM(K80:K81)</f>
        <v>271</v>
      </c>
      <c r="L82" s="203">
        <f>SUM(L80:L81)</f>
        <v>271</v>
      </c>
      <c r="M82" s="203">
        <f>SUM(M80:M81)</f>
        <v>135252</v>
      </c>
      <c r="N82" s="123">
        <f t="shared" si="6"/>
        <v>135523</v>
      </c>
      <c r="O82" s="144"/>
      <c r="P82" s="144"/>
      <c r="Q82" s="145"/>
      <c r="R82" s="146"/>
      <c r="X82" s="126">
        <f t="shared" si="7"/>
        <v>0</v>
      </c>
      <c r="Y82" s="146">
        <f>N82+11</f>
        <v>135534</v>
      </c>
      <c r="AH82" s="146"/>
    </row>
    <row r="83" spans="2:34" s="115" customFormat="1" ht="14.25">
      <c r="B83" s="116" t="s">
        <v>206</v>
      </c>
      <c r="C83" s="117" t="s">
        <v>15</v>
      </c>
      <c r="D83" s="118">
        <v>0</v>
      </c>
      <c r="E83" s="117" t="s">
        <v>15</v>
      </c>
      <c r="F83" s="119" t="s">
        <v>27</v>
      </c>
      <c r="G83" s="120">
        <v>0</v>
      </c>
      <c r="H83" s="121" t="s">
        <v>34</v>
      </c>
      <c r="I83" s="121" t="s">
        <v>71</v>
      </c>
      <c r="J83" s="122">
        <v>0</v>
      </c>
      <c r="K83" s="122">
        <v>0</v>
      </c>
      <c r="L83" s="122">
        <v>0</v>
      </c>
      <c r="M83" s="122">
        <v>10732</v>
      </c>
      <c r="N83" s="123">
        <f t="shared" si="6"/>
        <v>10732</v>
      </c>
      <c r="O83" s="124"/>
      <c r="P83" s="124"/>
      <c r="Q83" s="125"/>
      <c r="R83" s="126"/>
      <c r="S83" s="126"/>
      <c r="X83" s="126">
        <f t="shared" si="7"/>
        <v>0</v>
      </c>
      <c r="Y83" s="126"/>
      <c r="AH83" s="126"/>
    </row>
    <row r="84" spans="2:34" s="115" customFormat="1">
      <c r="B84" s="116" t="s">
        <v>207</v>
      </c>
      <c r="C84" s="117" t="s">
        <v>15</v>
      </c>
      <c r="D84" s="118">
        <v>0</v>
      </c>
      <c r="E84" s="117" t="s">
        <v>15</v>
      </c>
      <c r="F84" s="119" t="s">
        <v>30</v>
      </c>
      <c r="G84" s="120">
        <v>0</v>
      </c>
      <c r="H84" s="121" t="s">
        <v>34</v>
      </c>
      <c r="I84" s="121" t="s">
        <v>71</v>
      </c>
      <c r="J84" s="122">
        <v>0</v>
      </c>
      <c r="K84" s="122">
        <v>271</v>
      </c>
      <c r="L84" s="122">
        <v>271</v>
      </c>
      <c r="M84" s="122">
        <v>124529</v>
      </c>
      <c r="N84" s="123">
        <f t="shared" si="6"/>
        <v>124800</v>
      </c>
      <c r="O84" s="124"/>
      <c r="P84" s="124"/>
      <c r="R84" s="146"/>
      <c r="S84" s="138"/>
      <c r="T84" s="138"/>
      <c r="U84" s="138"/>
      <c r="V84" s="138"/>
      <c r="W84" s="138"/>
      <c r="X84" s="126">
        <f t="shared" si="7"/>
        <v>0</v>
      </c>
      <c r="Y84" s="162" t="s">
        <v>154</v>
      </c>
      <c r="Z84" s="163" t="s">
        <v>155</v>
      </c>
      <c r="AA84" s="163" t="s">
        <v>156</v>
      </c>
      <c r="AB84" s="163" t="s">
        <v>157</v>
      </c>
      <c r="AC84" s="163" t="s">
        <v>158</v>
      </c>
      <c r="AD84" s="164"/>
      <c r="AE84" s="164"/>
      <c r="AH84" s="126"/>
    </row>
    <row r="85" spans="2:34" s="138" customFormat="1">
      <c r="B85" s="147" t="s">
        <v>208</v>
      </c>
      <c r="C85" s="139" t="s">
        <v>15</v>
      </c>
      <c r="D85" s="140">
        <v>0</v>
      </c>
      <c r="E85" s="117" t="s">
        <v>15</v>
      </c>
      <c r="F85" s="141" t="s">
        <v>46</v>
      </c>
      <c r="G85" s="142">
        <v>0</v>
      </c>
      <c r="H85" s="143" t="s">
        <v>34</v>
      </c>
      <c r="I85" s="143" t="s">
        <v>71</v>
      </c>
      <c r="J85" s="203">
        <f>SUM(J83:J84)</f>
        <v>0</v>
      </c>
      <c r="K85" s="203">
        <f>SUM(K83:K84)</f>
        <v>271</v>
      </c>
      <c r="L85" s="203">
        <f>SUM(L83:L84)</f>
        <v>271</v>
      </c>
      <c r="M85" s="203">
        <f>SUM(M83:M84)</f>
        <v>135261</v>
      </c>
      <c r="N85" s="123">
        <f t="shared" si="6"/>
        <v>135532</v>
      </c>
      <c r="O85" s="144"/>
      <c r="P85" s="144"/>
      <c r="R85" s="126"/>
      <c r="S85" s="126"/>
      <c r="T85" s="115"/>
      <c r="U85" s="115"/>
      <c r="V85" s="115"/>
      <c r="W85" s="115"/>
      <c r="X85" s="126">
        <f t="shared" si="7"/>
        <v>0</v>
      </c>
      <c r="Y85" s="166">
        <v>0</v>
      </c>
      <c r="Z85" s="165">
        <v>0</v>
      </c>
      <c r="AA85" s="165">
        <v>0</v>
      </c>
      <c r="AB85" s="165">
        <v>0</v>
      </c>
      <c r="AC85" s="165">
        <v>0</v>
      </c>
      <c r="AD85" s="167">
        <f>SUM(S85:AC85)</f>
        <v>0</v>
      </c>
      <c r="AE85" s="168" t="s">
        <v>27</v>
      </c>
      <c r="AH85" s="146"/>
    </row>
    <row r="86" spans="2:34" s="115" customFormat="1">
      <c r="B86" s="116" t="s">
        <v>209</v>
      </c>
      <c r="C86" s="117" t="s">
        <v>15</v>
      </c>
      <c r="D86" s="118">
        <v>0</v>
      </c>
      <c r="E86" s="117" t="s">
        <v>15</v>
      </c>
      <c r="F86" s="119" t="s">
        <v>27</v>
      </c>
      <c r="G86" s="120">
        <v>0</v>
      </c>
      <c r="H86" s="121" t="s">
        <v>33</v>
      </c>
      <c r="I86" s="121" t="s">
        <v>71</v>
      </c>
      <c r="J86" s="122">
        <v>0</v>
      </c>
      <c r="K86" s="122">
        <v>0</v>
      </c>
      <c r="L86" s="122">
        <v>0</v>
      </c>
      <c r="M86" s="122">
        <v>502</v>
      </c>
      <c r="N86" s="123">
        <f t="shared" si="6"/>
        <v>502</v>
      </c>
      <c r="O86" s="124"/>
      <c r="P86" s="124"/>
      <c r="R86" s="146"/>
      <c r="S86" s="138"/>
      <c r="T86" s="138"/>
      <c r="U86" s="138"/>
      <c r="V86" s="138"/>
      <c r="W86" s="138"/>
      <c r="X86" s="126">
        <f t="shared" si="7"/>
        <v>0</v>
      </c>
      <c r="Y86" s="162">
        <v>1034</v>
      </c>
      <c r="Z86" s="163">
        <v>1021</v>
      </c>
      <c r="AA86" s="163">
        <v>1722</v>
      </c>
      <c r="AB86" s="163">
        <v>94778</v>
      </c>
      <c r="AC86" s="163">
        <v>10819</v>
      </c>
      <c r="AD86" s="169">
        <f>SUM(S86:AC86)</f>
        <v>109374</v>
      </c>
      <c r="AE86" s="164" t="s">
        <v>30</v>
      </c>
      <c r="AH86" s="126"/>
    </row>
    <row r="87" spans="2:34" s="115" customFormat="1">
      <c r="B87" s="116" t="s">
        <v>210</v>
      </c>
      <c r="C87" s="117" t="s">
        <v>15</v>
      </c>
      <c r="D87" s="118">
        <v>0</v>
      </c>
      <c r="E87" s="117" t="s">
        <v>15</v>
      </c>
      <c r="F87" s="119" t="s">
        <v>30</v>
      </c>
      <c r="G87" s="120">
        <v>0</v>
      </c>
      <c r="H87" s="121" t="s">
        <v>33</v>
      </c>
      <c r="I87" s="121" t="s">
        <v>71</v>
      </c>
      <c r="J87" s="122">
        <v>0</v>
      </c>
      <c r="K87" s="122">
        <v>19</v>
      </c>
      <c r="L87" s="122">
        <v>19</v>
      </c>
      <c r="M87" s="122">
        <v>29068</v>
      </c>
      <c r="N87" s="123">
        <f t="shared" si="6"/>
        <v>29087</v>
      </c>
      <c r="O87" s="124"/>
      <c r="P87" s="124"/>
      <c r="Q87" s="126"/>
      <c r="R87" s="126"/>
      <c r="S87" s="126"/>
      <c r="X87" s="126">
        <f t="shared" si="7"/>
        <v>0</v>
      </c>
      <c r="Y87" s="162">
        <v>1034</v>
      </c>
      <c r="Z87" s="163">
        <v>1021</v>
      </c>
      <c r="AA87" s="163">
        <v>1722</v>
      </c>
      <c r="AB87" s="163">
        <v>94778</v>
      </c>
      <c r="AC87" s="163">
        <v>10819</v>
      </c>
      <c r="AD87" s="169">
        <f>SUM(S87:AC87)</f>
        <v>109374</v>
      </c>
      <c r="AE87" s="164"/>
      <c r="AH87" s="126"/>
    </row>
    <row r="88" spans="2:34" s="138" customFormat="1">
      <c r="B88" s="147" t="s">
        <v>211</v>
      </c>
      <c r="C88" s="139" t="s">
        <v>15</v>
      </c>
      <c r="D88" s="140">
        <v>0</v>
      </c>
      <c r="E88" s="117" t="s">
        <v>15</v>
      </c>
      <c r="F88" s="141" t="s">
        <v>46</v>
      </c>
      <c r="G88" s="142">
        <v>0</v>
      </c>
      <c r="H88" s="143" t="s">
        <v>33</v>
      </c>
      <c r="I88" s="143" t="s">
        <v>71</v>
      </c>
      <c r="J88" s="203">
        <f>SUM(J86:J87)</f>
        <v>0</v>
      </c>
      <c r="K88" s="203">
        <f>SUM(K86:K87)</f>
        <v>19</v>
      </c>
      <c r="L88" s="203">
        <f>SUM(L86:L87)</f>
        <v>19</v>
      </c>
      <c r="M88" s="203">
        <f>SUM(M86:M87)</f>
        <v>29570</v>
      </c>
      <c r="N88" s="123">
        <f t="shared" si="6"/>
        <v>29589</v>
      </c>
      <c r="O88" s="144"/>
      <c r="P88" s="144"/>
      <c r="Q88" s="146"/>
      <c r="R88" s="146"/>
      <c r="X88" s="126">
        <f t="shared" si="7"/>
        <v>0</v>
      </c>
      <c r="Y88" s="167">
        <v>1690</v>
      </c>
      <c r="Z88" s="168">
        <v>1310</v>
      </c>
      <c r="AA88" s="168">
        <v>1160</v>
      </c>
      <c r="AB88" s="168">
        <v>950</v>
      </c>
      <c r="AC88" s="168">
        <v>890</v>
      </c>
      <c r="AD88" s="167"/>
      <c r="AE88" s="168"/>
      <c r="AH88" s="126"/>
    </row>
    <row r="89" spans="2:34" s="180" customFormat="1" ht="14.25">
      <c r="B89" s="170" t="s">
        <v>212</v>
      </c>
      <c r="C89" s="171" t="s">
        <v>15</v>
      </c>
      <c r="D89" s="172">
        <v>0</v>
      </c>
      <c r="E89" s="171" t="s">
        <v>15</v>
      </c>
      <c r="F89" s="173" t="s">
        <v>27</v>
      </c>
      <c r="G89" s="174">
        <v>0</v>
      </c>
      <c r="H89" s="175" t="s">
        <v>35</v>
      </c>
      <c r="I89" s="175" t="s">
        <v>71</v>
      </c>
      <c r="J89" s="176">
        <v>0</v>
      </c>
      <c r="K89" s="176">
        <v>0</v>
      </c>
      <c r="L89" s="176">
        <v>0</v>
      </c>
      <c r="M89" s="176">
        <v>0</v>
      </c>
      <c r="N89" s="123">
        <f t="shared" si="6"/>
        <v>0</v>
      </c>
      <c r="O89" s="177"/>
      <c r="P89" s="177"/>
      <c r="Q89" s="178">
        <f>N89/N77</f>
        <v>0</v>
      </c>
      <c r="R89" s="179"/>
      <c r="S89" s="179"/>
      <c r="X89" s="179">
        <f t="shared" si="7"/>
        <v>0</v>
      </c>
      <c r="Y89" s="181">
        <f>Y85*Y88</f>
        <v>0</v>
      </c>
      <c r="Z89" s="182">
        <f>Z85*Z88</f>
        <v>0</v>
      </c>
      <c r="AA89" s="182">
        <f>AA85*AA88</f>
        <v>0</v>
      </c>
      <c r="AB89" s="182">
        <f>AB85*AB88</f>
        <v>0</v>
      </c>
      <c r="AC89" s="182">
        <f>AC85*AC88</f>
        <v>0</v>
      </c>
      <c r="AD89" s="182">
        <f>SUM(S89:AC89)</f>
        <v>0</v>
      </c>
      <c r="AE89" s="181" t="e">
        <f>AD89/AD85</f>
        <v>#DIV/0!</v>
      </c>
    </row>
    <row r="90" spans="2:34" s="180" customFormat="1" ht="14.25">
      <c r="B90" s="170" t="s">
        <v>213</v>
      </c>
      <c r="C90" s="171" t="s">
        <v>15</v>
      </c>
      <c r="D90" s="172">
        <v>0</v>
      </c>
      <c r="E90" s="171" t="s">
        <v>15</v>
      </c>
      <c r="F90" s="173" t="s">
        <v>30</v>
      </c>
      <c r="G90" s="174">
        <v>0</v>
      </c>
      <c r="H90" s="175" t="s">
        <v>35</v>
      </c>
      <c r="I90" s="175" t="s">
        <v>71</v>
      </c>
      <c r="J90" s="176">
        <v>0</v>
      </c>
      <c r="K90" s="176">
        <v>1091244</v>
      </c>
      <c r="L90" s="176">
        <v>0</v>
      </c>
      <c r="M90" s="176">
        <v>0</v>
      </c>
      <c r="N90" s="123">
        <f t="shared" si="6"/>
        <v>0</v>
      </c>
      <c r="O90" s="177"/>
      <c r="P90" s="177"/>
      <c r="Q90" s="178">
        <f>N90/N78</f>
        <v>0</v>
      </c>
      <c r="R90" s="183"/>
      <c r="S90" s="184"/>
      <c r="T90" s="184"/>
      <c r="U90" s="184"/>
      <c r="V90" s="184"/>
      <c r="W90" s="184"/>
      <c r="X90" s="179">
        <f t="shared" si="7"/>
        <v>0</v>
      </c>
      <c r="Y90" s="181">
        <f>Y86*Y88</f>
        <v>1747460</v>
      </c>
      <c r="Z90" s="182">
        <f>Z86*Z88</f>
        <v>1337510</v>
      </c>
      <c r="AA90" s="182">
        <f>AA86*AA88</f>
        <v>1997520</v>
      </c>
      <c r="AB90" s="182">
        <f>AB86*AB88</f>
        <v>90039100</v>
      </c>
      <c r="AC90" s="182">
        <f>AC86*AC88</f>
        <v>9628910</v>
      </c>
      <c r="AD90" s="182">
        <f>SUM(S90:AC90)</f>
        <v>104750500</v>
      </c>
      <c r="AE90" s="181">
        <f>AD90/AD86</f>
        <v>957.72761350960923</v>
      </c>
    </row>
    <row r="91" spans="2:34" s="184" customFormat="1" ht="14.25">
      <c r="B91" s="185" t="s">
        <v>214</v>
      </c>
      <c r="C91" s="186" t="s">
        <v>15</v>
      </c>
      <c r="D91" s="187">
        <v>0</v>
      </c>
      <c r="E91" s="171" t="s">
        <v>15</v>
      </c>
      <c r="F91" s="188" t="s">
        <v>46</v>
      </c>
      <c r="G91" s="189">
        <v>0</v>
      </c>
      <c r="H91" s="190" t="s">
        <v>35</v>
      </c>
      <c r="I91" s="190" t="s">
        <v>71</v>
      </c>
      <c r="J91" s="205">
        <f>SUM(J89:J90)</f>
        <v>0</v>
      </c>
      <c r="K91" s="205">
        <f>SUM(K89:K90)</f>
        <v>1091244</v>
      </c>
      <c r="L91" s="205">
        <f>SUM(L89:L90)</f>
        <v>0</v>
      </c>
      <c r="M91" s="205">
        <f>SUM(M89:M90)</f>
        <v>0</v>
      </c>
      <c r="N91" s="123">
        <f t="shared" si="6"/>
        <v>0</v>
      </c>
      <c r="O91" s="191"/>
      <c r="P91" s="191"/>
      <c r="Q91" s="178">
        <f>N91/N79</f>
        <v>0</v>
      </c>
      <c r="R91" s="179"/>
      <c r="S91" s="179"/>
      <c r="T91" s="180"/>
      <c r="U91" s="180"/>
      <c r="V91" s="180"/>
      <c r="W91" s="180"/>
      <c r="X91" s="179">
        <f t="shared" si="7"/>
        <v>0</v>
      </c>
      <c r="Y91" s="192">
        <f>SUM(Y89:Y90)</f>
        <v>1747460</v>
      </c>
      <c r="Z91" s="192">
        <f>SUM(Z89:Z90)</f>
        <v>1337510</v>
      </c>
      <c r="AA91" s="192">
        <f>SUM(AA89:AA90)</f>
        <v>1997520</v>
      </c>
      <c r="AB91" s="192">
        <f>SUM(AB89:AB90)</f>
        <v>90039100</v>
      </c>
      <c r="AC91" s="192">
        <f>SUM(AC89:AC90)</f>
        <v>9628910</v>
      </c>
      <c r="AD91" s="192">
        <f>SUM(S91:AC91)</f>
        <v>104750500</v>
      </c>
      <c r="AE91" s="192">
        <f>AD91/AD87</f>
        <v>957.72761350960923</v>
      </c>
    </row>
    <row r="92" spans="2:34" s="180" customFormat="1" ht="14.25">
      <c r="B92" s="170" t="s">
        <v>215</v>
      </c>
      <c r="C92" s="171" t="s">
        <v>14</v>
      </c>
      <c r="D92" s="172" t="s">
        <v>65</v>
      </c>
      <c r="E92" s="171" t="s">
        <v>14</v>
      </c>
      <c r="F92" s="173" t="s">
        <v>27</v>
      </c>
      <c r="G92" s="174" t="s">
        <v>59</v>
      </c>
      <c r="H92" s="175" t="s">
        <v>48</v>
      </c>
      <c r="I92" s="175" t="s">
        <v>71</v>
      </c>
      <c r="J92" s="176"/>
      <c r="K92" s="176">
        <v>3</v>
      </c>
      <c r="L92" s="176">
        <f>J92+K92</f>
        <v>3</v>
      </c>
      <c r="M92" s="176">
        <v>685</v>
      </c>
      <c r="N92" s="123">
        <f t="shared" si="6"/>
        <v>688</v>
      </c>
      <c r="O92" s="177"/>
      <c r="P92" s="177"/>
      <c r="Q92" s="178"/>
      <c r="R92" s="183"/>
      <c r="S92" s="184"/>
      <c r="T92" s="184"/>
      <c r="U92" s="184"/>
      <c r="V92" s="184"/>
      <c r="W92" s="184"/>
      <c r="X92" s="179">
        <f t="shared" si="7"/>
        <v>0</v>
      </c>
      <c r="Y92" s="179"/>
    </row>
    <row r="93" spans="2:34" s="180" customFormat="1" ht="14.25">
      <c r="B93" s="170" t="s">
        <v>216</v>
      </c>
      <c r="C93" s="171" t="s">
        <v>14</v>
      </c>
      <c r="D93" s="172" t="s">
        <v>65</v>
      </c>
      <c r="E93" s="171" t="s">
        <v>14</v>
      </c>
      <c r="F93" s="173" t="s">
        <v>28</v>
      </c>
      <c r="G93" s="174" t="s">
        <v>66</v>
      </c>
      <c r="H93" s="175" t="s">
        <v>48</v>
      </c>
      <c r="I93" s="175" t="s">
        <v>71</v>
      </c>
      <c r="J93" s="176">
        <v>0</v>
      </c>
      <c r="K93" s="176">
        <v>0</v>
      </c>
      <c r="L93" s="176">
        <f>J93+K93</f>
        <v>0</v>
      </c>
      <c r="M93" s="176">
        <v>13608</v>
      </c>
      <c r="N93" s="123">
        <f t="shared" si="6"/>
        <v>13608</v>
      </c>
      <c r="O93" s="177"/>
      <c r="P93" s="177"/>
      <c r="Q93" s="178"/>
      <c r="R93" s="179"/>
      <c r="X93" s="179">
        <f t="shared" si="7"/>
        <v>0</v>
      </c>
      <c r="Y93" s="179"/>
    </row>
    <row r="94" spans="2:34" s="184" customFormat="1" ht="15">
      <c r="B94" s="170" t="s">
        <v>217</v>
      </c>
      <c r="C94" s="186" t="s">
        <v>14</v>
      </c>
      <c r="D94" s="187" t="s">
        <v>65</v>
      </c>
      <c r="E94" s="171" t="s">
        <v>14</v>
      </c>
      <c r="F94" s="188" t="s">
        <v>46</v>
      </c>
      <c r="G94" s="189" t="s">
        <v>47</v>
      </c>
      <c r="H94" s="190" t="s">
        <v>48</v>
      </c>
      <c r="I94" s="190" t="s">
        <v>71</v>
      </c>
      <c r="J94" s="205">
        <f>SUM(J92:J93)</f>
        <v>0</v>
      </c>
      <c r="K94" s="205">
        <f>SUM(K92:K93)</f>
        <v>3</v>
      </c>
      <c r="L94" s="205">
        <f>SUM(L92:L93)</f>
        <v>3</v>
      </c>
      <c r="M94" s="205">
        <f>SUM(M92:M93)</f>
        <v>14293</v>
      </c>
      <c r="N94" s="123">
        <f t="shared" si="6"/>
        <v>14296</v>
      </c>
      <c r="O94" s="191"/>
      <c r="P94" s="191"/>
      <c r="Q94" s="193"/>
      <c r="R94" s="183"/>
      <c r="X94" s="179">
        <f t="shared" si="7"/>
        <v>0</v>
      </c>
      <c r="Y94" s="183"/>
    </row>
    <row r="95" spans="2:34" s="180" customFormat="1" ht="14.25">
      <c r="B95" s="170" t="s">
        <v>218</v>
      </c>
      <c r="C95" s="171" t="s">
        <v>14</v>
      </c>
      <c r="D95" s="172" t="s">
        <v>65</v>
      </c>
      <c r="E95" s="171" t="s">
        <v>14</v>
      </c>
      <c r="F95" s="173" t="s">
        <v>27</v>
      </c>
      <c r="G95" s="174" t="s">
        <v>59</v>
      </c>
      <c r="H95" s="175" t="s">
        <v>22</v>
      </c>
      <c r="I95" s="175" t="s">
        <v>71</v>
      </c>
      <c r="J95" s="176"/>
      <c r="K95" s="176">
        <v>181</v>
      </c>
      <c r="L95" s="176">
        <f>J95+K95</f>
        <v>181</v>
      </c>
      <c r="M95" s="176">
        <v>2839</v>
      </c>
      <c r="N95" s="123">
        <f t="shared" si="6"/>
        <v>3020</v>
      </c>
      <c r="O95" s="177"/>
      <c r="P95" s="177"/>
      <c r="Q95" s="178"/>
      <c r="R95" s="179"/>
      <c r="X95" s="179">
        <f t="shared" si="7"/>
        <v>0</v>
      </c>
      <c r="Y95" s="179"/>
    </row>
    <row r="96" spans="2:34" s="180" customFormat="1" ht="14.25">
      <c r="B96" s="170" t="s">
        <v>219</v>
      </c>
      <c r="C96" s="171" t="s">
        <v>14</v>
      </c>
      <c r="D96" s="172" t="s">
        <v>65</v>
      </c>
      <c r="E96" s="171" t="s">
        <v>14</v>
      </c>
      <c r="F96" s="173" t="s">
        <v>28</v>
      </c>
      <c r="G96" s="174" t="s">
        <v>66</v>
      </c>
      <c r="H96" s="175" t="s">
        <v>22</v>
      </c>
      <c r="I96" s="175" t="s">
        <v>71</v>
      </c>
      <c r="J96" s="176">
        <v>0</v>
      </c>
      <c r="K96" s="176">
        <v>0</v>
      </c>
      <c r="L96" s="176">
        <v>0</v>
      </c>
      <c r="M96" s="176">
        <v>47255</v>
      </c>
      <c r="N96" s="123">
        <f t="shared" si="6"/>
        <v>47255</v>
      </c>
      <c r="O96" s="177"/>
      <c r="P96" s="177"/>
      <c r="Q96" s="178"/>
      <c r="R96" s="179"/>
      <c r="X96" s="179">
        <f t="shared" si="7"/>
        <v>0</v>
      </c>
      <c r="Y96" s="179"/>
    </row>
    <row r="97" spans="2:26" s="184" customFormat="1" ht="15">
      <c r="B97" s="170" t="s">
        <v>220</v>
      </c>
      <c r="C97" s="186" t="s">
        <v>14</v>
      </c>
      <c r="D97" s="187" t="s">
        <v>65</v>
      </c>
      <c r="E97" s="171" t="s">
        <v>14</v>
      </c>
      <c r="F97" s="188" t="s">
        <v>46</v>
      </c>
      <c r="G97" s="189" t="s">
        <v>47</v>
      </c>
      <c r="H97" s="190" t="s">
        <v>22</v>
      </c>
      <c r="I97" s="190" t="s">
        <v>71</v>
      </c>
      <c r="J97" s="205">
        <f>SUM(J95:J96)</f>
        <v>0</v>
      </c>
      <c r="K97" s="205">
        <f>SUM(K95:K96)</f>
        <v>181</v>
      </c>
      <c r="L97" s="205">
        <f>SUM(L95:L96)</f>
        <v>181</v>
      </c>
      <c r="M97" s="205">
        <f>SUM(M95:M96)</f>
        <v>50094</v>
      </c>
      <c r="N97" s="123">
        <f t="shared" si="6"/>
        <v>50275</v>
      </c>
      <c r="O97" s="191"/>
      <c r="P97" s="191"/>
      <c r="Q97" s="193"/>
      <c r="R97" s="183"/>
      <c r="X97" s="179">
        <f>L97+M97-N97</f>
        <v>0</v>
      </c>
      <c r="Y97" s="183"/>
    </row>
    <row r="98" spans="2:26" s="180" customFormat="1" ht="14.25">
      <c r="B98" s="170" t="s">
        <v>221</v>
      </c>
      <c r="C98" s="171" t="s">
        <v>14</v>
      </c>
      <c r="D98" s="172" t="s">
        <v>65</v>
      </c>
      <c r="E98" s="171" t="s">
        <v>14</v>
      </c>
      <c r="F98" s="173" t="s">
        <v>27</v>
      </c>
      <c r="G98" s="174" t="s">
        <v>59</v>
      </c>
      <c r="H98" s="175" t="s">
        <v>32</v>
      </c>
      <c r="I98" s="175" t="s">
        <v>71</v>
      </c>
      <c r="J98" s="176"/>
      <c r="K98" s="176">
        <v>184</v>
      </c>
      <c r="L98" s="176">
        <f>J98+K98</f>
        <v>184</v>
      </c>
      <c r="M98" s="176">
        <v>3146</v>
      </c>
      <c r="N98" s="123">
        <f t="shared" si="6"/>
        <v>3330</v>
      </c>
      <c r="O98" s="177"/>
      <c r="P98" s="177"/>
      <c r="Q98" s="178"/>
      <c r="R98" s="179"/>
      <c r="X98" s="179">
        <f t="shared" si="7"/>
        <v>0</v>
      </c>
      <c r="Y98" s="179"/>
    </row>
    <row r="99" spans="2:26" s="180" customFormat="1" ht="14.25">
      <c r="B99" s="170" t="s">
        <v>222</v>
      </c>
      <c r="C99" s="171" t="s">
        <v>14</v>
      </c>
      <c r="D99" s="172" t="s">
        <v>65</v>
      </c>
      <c r="E99" s="171" t="s">
        <v>14</v>
      </c>
      <c r="F99" s="173" t="s">
        <v>28</v>
      </c>
      <c r="G99" s="174" t="s">
        <v>66</v>
      </c>
      <c r="H99" s="175" t="s">
        <v>32</v>
      </c>
      <c r="I99" s="175" t="s">
        <v>71</v>
      </c>
      <c r="J99" s="176">
        <v>0</v>
      </c>
      <c r="K99" s="176">
        <v>0</v>
      </c>
      <c r="L99" s="176">
        <v>0</v>
      </c>
      <c r="M99" s="176">
        <v>46358</v>
      </c>
      <c r="N99" s="123">
        <f t="shared" si="6"/>
        <v>46358</v>
      </c>
      <c r="O99" s="177"/>
      <c r="P99" s="177"/>
      <c r="Q99" s="178"/>
      <c r="R99" s="179"/>
      <c r="X99" s="179">
        <f t="shared" si="7"/>
        <v>0</v>
      </c>
      <c r="Y99" s="179"/>
    </row>
    <row r="100" spans="2:26" s="184" customFormat="1" ht="15">
      <c r="B100" s="170" t="s">
        <v>47</v>
      </c>
      <c r="C100" s="186" t="s">
        <v>14</v>
      </c>
      <c r="D100" s="187" t="s">
        <v>65</v>
      </c>
      <c r="E100" s="171" t="s">
        <v>14</v>
      </c>
      <c r="F100" s="188" t="s">
        <v>46</v>
      </c>
      <c r="G100" s="189" t="s">
        <v>47</v>
      </c>
      <c r="H100" s="190" t="s">
        <v>32</v>
      </c>
      <c r="I100" s="190" t="s">
        <v>71</v>
      </c>
      <c r="J100" s="205">
        <f>SUM(J98:J99)</f>
        <v>0</v>
      </c>
      <c r="K100" s="205">
        <f>SUM(K98:K99)</f>
        <v>184</v>
      </c>
      <c r="L100" s="205">
        <f>SUM(L98:L99)</f>
        <v>184</v>
      </c>
      <c r="M100" s="205">
        <f>SUM(M98:M99)</f>
        <v>49504</v>
      </c>
      <c r="N100" s="123">
        <f t="shared" si="6"/>
        <v>49688</v>
      </c>
      <c r="O100" s="191"/>
      <c r="P100" s="191"/>
      <c r="Q100" s="193"/>
      <c r="R100" s="183"/>
      <c r="X100" s="179">
        <f t="shared" si="7"/>
        <v>0</v>
      </c>
      <c r="Y100" s="183"/>
    </row>
    <row r="101" spans="2:26" s="180" customFormat="1" ht="14.25">
      <c r="B101" s="170" t="s">
        <v>223</v>
      </c>
      <c r="C101" s="171" t="s">
        <v>14</v>
      </c>
      <c r="D101" s="172" t="s">
        <v>65</v>
      </c>
      <c r="E101" s="171" t="s">
        <v>14</v>
      </c>
      <c r="F101" s="173" t="s">
        <v>27</v>
      </c>
      <c r="G101" s="174" t="s">
        <v>59</v>
      </c>
      <c r="H101" s="175" t="s">
        <v>34</v>
      </c>
      <c r="I101" s="175" t="s">
        <v>71</v>
      </c>
      <c r="J101" s="176"/>
      <c r="K101" s="176">
        <v>184</v>
      </c>
      <c r="L101" s="176">
        <f>J101+K101</f>
        <v>184</v>
      </c>
      <c r="M101" s="176">
        <v>3147</v>
      </c>
      <c r="N101" s="123">
        <f t="shared" si="6"/>
        <v>3331</v>
      </c>
      <c r="O101" s="177"/>
      <c r="P101" s="177"/>
      <c r="Q101" s="178"/>
      <c r="R101" s="179"/>
      <c r="X101" s="179">
        <f t="shared" si="7"/>
        <v>0</v>
      </c>
      <c r="Y101" s="179"/>
    </row>
    <row r="102" spans="2:26" s="180" customFormat="1" ht="14.25">
      <c r="B102" s="170" t="s">
        <v>224</v>
      </c>
      <c r="C102" s="171" t="s">
        <v>14</v>
      </c>
      <c r="D102" s="172" t="s">
        <v>65</v>
      </c>
      <c r="E102" s="171" t="s">
        <v>14</v>
      </c>
      <c r="F102" s="173" t="s">
        <v>28</v>
      </c>
      <c r="G102" s="174" t="s">
        <v>66</v>
      </c>
      <c r="H102" s="175" t="s">
        <v>34</v>
      </c>
      <c r="I102" s="175" t="s">
        <v>71</v>
      </c>
      <c r="J102" s="176">
        <v>0</v>
      </c>
      <c r="K102" s="176">
        <v>0</v>
      </c>
      <c r="L102" s="176">
        <v>0</v>
      </c>
      <c r="M102" s="176">
        <v>46362</v>
      </c>
      <c r="N102" s="123">
        <f t="shared" si="6"/>
        <v>46362</v>
      </c>
      <c r="O102" s="177"/>
      <c r="P102" s="177"/>
      <c r="Q102" s="178"/>
      <c r="R102" s="179"/>
      <c r="X102" s="179">
        <f t="shared" si="7"/>
        <v>0</v>
      </c>
      <c r="Y102" s="179"/>
    </row>
    <row r="103" spans="2:26" s="184" customFormat="1" ht="15">
      <c r="B103" s="170" t="s">
        <v>225</v>
      </c>
      <c r="C103" s="186" t="s">
        <v>14</v>
      </c>
      <c r="D103" s="187" t="s">
        <v>65</v>
      </c>
      <c r="E103" s="171" t="s">
        <v>14</v>
      </c>
      <c r="F103" s="188" t="s">
        <v>46</v>
      </c>
      <c r="G103" s="189" t="s">
        <v>47</v>
      </c>
      <c r="H103" s="190" t="s">
        <v>34</v>
      </c>
      <c r="I103" s="190" t="s">
        <v>71</v>
      </c>
      <c r="J103" s="205">
        <f>SUM(J101:J102)</f>
        <v>0</v>
      </c>
      <c r="K103" s="205">
        <f>SUM(K101:K102)</f>
        <v>184</v>
      </c>
      <c r="L103" s="205">
        <f>SUM(L101:L102)</f>
        <v>184</v>
      </c>
      <c r="M103" s="205">
        <f>SUM(M101:M102)</f>
        <v>49509</v>
      </c>
      <c r="N103" s="123">
        <f t="shared" si="6"/>
        <v>49693</v>
      </c>
      <c r="O103" s="191"/>
      <c r="P103" s="191"/>
      <c r="Q103" s="193"/>
      <c r="R103" s="183"/>
      <c r="X103" s="179">
        <f t="shared" si="7"/>
        <v>0</v>
      </c>
      <c r="Y103" s="183"/>
    </row>
    <row r="104" spans="2:26" s="180" customFormat="1" ht="14.25">
      <c r="B104" s="170" t="s">
        <v>226</v>
      </c>
      <c r="C104" s="171" t="s">
        <v>14</v>
      </c>
      <c r="D104" s="172" t="s">
        <v>65</v>
      </c>
      <c r="E104" s="171" t="s">
        <v>14</v>
      </c>
      <c r="F104" s="173" t="s">
        <v>27</v>
      </c>
      <c r="G104" s="174" t="s">
        <v>59</v>
      </c>
      <c r="H104" s="175" t="s">
        <v>33</v>
      </c>
      <c r="I104" s="175" t="s">
        <v>71</v>
      </c>
      <c r="J104" s="176">
        <v>0</v>
      </c>
      <c r="K104" s="176">
        <v>1</v>
      </c>
      <c r="L104" s="176">
        <f>J104+K104</f>
        <v>1</v>
      </c>
      <c r="M104" s="176">
        <v>377</v>
      </c>
      <c r="N104" s="123">
        <f t="shared" si="6"/>
        <v>378</v>
      </c>
      <c r="O104" s="177"/>
      <c r="P104" s="177"/>
      <c r="Q104" s="178"/>
      <c r="R104" s="179"/>
      <c r="X104" s="179">
        <f t="shared" si="7"/>
        <v>0</v>
      </c>
      <c r="Y104" s="179"/>
    </row>
    <row r="105" spans="2:26" s="180" customFormat="1" ht="14.25">
      <c r="B105" s="170" t="s">
        <v>227</v>
      </c>
      <c r="C105" s="171" t="s">
        <v>14</v>
      </c>
      <c r="D105" s="172" t="s">
        <v>65</v>
      </c>
      <c r="E105" s="171" t="s">
        <v>14</v>
      </c>
      <c r="F105" s="173" t="s">
        <v>28</v>
      </c>
      <c r="G105" s="174" t="s">
        <v>66</v>
      </c>
      <c r="H105" s="175" t="s">
        <v>33</v>
      </c>
      <c r="I105" s="175" t="s">
        <v>71</v>
      </c>
      <c r="J105" s="176">
        <v>0</v>
      </c>
      <c r="K105" s="176">
        <v>0</v>
      </c>
      <c r="L105" s="176">
        <v>0</v>
      </c>
      <c r="M105" s="176">
        <v>14501</v>
      </c>
      <c r="N105" s="123">
        <f t="shared" si="6"/>
        <v>14501</v>
      </c>
      <c r="O105" s="177"/>
      <c r="P105" s="177"/>
      <c r="Q105" s="178"/>
      <c r="R105" s="179"/>
      <c r="X105" s="179">
        <f t="shared" si="7"/>
        <v>0</v>
      </c>
      <c r="Y105" s="179"/>
    </row>
    <row r="106" spans="2:26" s="184" customFormat="1" ht="15">
      <c r="B106" s="170" t="s">
        <v>228</v>
      </c>
      <c r="C106" s="186" t="s">
        <v>14</v>
      </c>
      <c r="D106" s="187" t="s">
        <v>65</v>
      </c>
      <c r="E106" s="171" t="s">
        <v>14</v>
      </c>
      <c r="F106" s="188" t="s">
        <v>46</v>
      </c>
      <c r="G106" s="189" t="s">
        <v>47</v>
      </c>
      <c r="H106" s="190" t="s">
        <v>33</v>
      </c>
      <c r="I106" s="190" t="s">
        <v>71</v>
      </c>
      <c r="J106" s="205">
        <f>SUM(J104:J105)</f>
        <v>0</v>
      </c>
      <c r="K106" s="205">
        <f>SUM(K104:K105)</f>
        <v>1</v>
      </c>
      <c r="L106" s="205">
        <f>SUM(L104:L105)</f>
        <v>1</v>
      </c>
      <c r="M106" s="205">
        <f>SUM(M104:M105)</f>
        <v>14878</v>
      </c>
      <c r="N106" s="123">
        <f t="shared" si="6"/>
        <v>14879</v>
      </c>
      <c r="O106" s="191"/>
      <c r="P106" s="191"/>
      <c r="Q106" s="193"/>
      <c r="R106" s="183"/>
      <c r="X106" s="179">
        <f t="shared" si="7"/>
        <v>0</v>
      </c>
      <c r="Y106" s="183"/>
    </row>
    <row r="107" spans="2:26" s="180" customFormat="1" ht="14.25">
      <c r="B107" s="170" t="s">
        <v>229</v>
      </c>
      <c r="C107" s="171" t="s">
        <v>14</v>
      </c>
      <c r="D107" s="172" t="s">
        <v>65</v>
      </c>
      <c r="E107" s="171" t="s">
        <v>14</v>
      </c>
      <c r="F107" s="173" t="s">
        <v>27</v>
      </c>
      <c r="G107" s="174" t="s">
        <v>59</v>
      </c>
      <c r="H107" s="175" t="s">
        <v>35</v>
      </c>
      <c r="I107" s="175" t="s">
        <v>71</v>
      </c>
      <c r="J107" s="176">
        <v>0</v>
      </c>
      <c r="K107" s="176"/>
      <c r="L107" s="176">
        <f>J107+K107</f>
        <v>0</v>
      </c>
      <c r="M107" s="176">
        <v>0</v>
      </c>
      <c r="N107" s="123">
        <f t="shared" si="6"/>
        <v>0</v>
      </c>
      <c r="O107" s="177" t="s">
        <v>134</v>
      </c>
      <c r="P107" s="177"/>
      <c r="Q107" s="178">
        <f>N107/N95</f>
        <v>0</v>
      </c>
      <c r="R107" s="179"/>
      <c r="S107" s="194"/>
      <c r="U107" s="195"/>
      <c r="X107" s="179">
        <f t="shared" si="7"/>
        <v>0</v>
      </c>
      <c r="Y107" s="179">
        <f>N107/N95</f>
        <v>0</v>
      </c>
      <c r="Z107" s="179"/>
    </row>
    <row r="108" spans="2:26" s="180" customFormat="1" ht="14.25">
      <c r="B108" s="170" t="s">
        <v>230</v>
      </c>
      <c r="C108" s="171" t="s">
        <v>14</v>
      </c>
      <c r="D108" s="172" t="s">
        <v>65</v>
      </c>
      <c r="E108" s="171" t="s">
        <v>14</v>
      </c>
      <c r="F108" s="173" t="s">
        <v>28</v>
      </c>
      <c r="G108" s="174" t="s">
        <v>66</v>
      </c>
      <c r="H108" s="175" t="s">
        <v>35</v>
      </c>
      <c r="I108" s="175" t="s">
        <v>71</v>
      </c>
      <c r="J108" s="176"/>
      <c r="K108" s="176"/>
      <c r="L108" s="176">
        <v>0</v>
      </c>
      <c r="M108" s="176">
        <v>0</v>
      </c>
      <c r="N108" s="123">
        <f t="shared" si="6"/>
        <v>0</v>
      </c>
      <c r="O108" s="177" t="s">
        <v>134</v>
      </c>
      <c r="P108" s="177"/>
      <c r="Q108" s="178">
        <f>N108/N96</f>
        <v>0</v>
      </c>
      <c r="R108" s="179"/>
      <c r="X108" s="179">
        <f t="shared" si="7"/>
        <v>0</v>
      </c>
      <c r="Y108" s="179">
        <f>N108/N96</f>
        <v>0</v>
      </c>
      <c r="Z108" s="179"/>
    </row>
    <row r="109" spans="2:26" s="184" customFormat="1" ht="14.25">
      <c r="B109" s="170" t="s">
        <v>231</v>
      </c>
      <c r="C109" s="186" t="s">
        <v>14</v>
      </c>
      <c r="D109" s="187" t="s">
        <v>65</v>
      </c>
      <c r="E109" s="171" t="s">
        <v>14</v>
      </c>
      <c r="F109" s="188" t="s">
        <v>46</v>
      </c>
      <c r="G109" s="189" t="s">
        <v>47</v>
      </c>
      <c r="H109" s="190" t="s">
        <v>35</v>
      </c>
      <c r="I109" s="190" t="s">
        <v>71</v>
      </c>
      <c r="J109" s="205">
        <f>SUM(J107:J108)</f>
        <v>0</v>
      </c>
      <c r="K109" s="205">
        <f>SUM(K107:K108)</f>
        <v>0</v>
      </c>
      <c r="L109" s="205">
        <f>SUM(L107:L108)</f>
        <v>0</v>
      </c>
      <c r="M109" s="205">
        <f>SUM(M107:M108)</f>
        <v>0</v>
      </c>
      <c r="N109" s="123">
        <f t="shared" si="6"/>
        <v>0</v>
      </c>
      <c r="O109" s="191" t="s">
        <v>134</v>
      </c>
      <c r="P109" s="191"/>
      <c r="Q109" s="178">
        <f>N109/N97</f>
        <v>0</v>
      </c>
      <c r="R109" s="183"/>
      <c r="X109" s="179">
        <f t="shared" si="7"/>
        <v>0</v>
      </c>
      <c r="Y109" s="179">
        <f>N109/N97</f>
        <v>0</v>
      </c>
      <c r="Z109" s="179"/>
    </row>
    <row r="110" spans="2:26" s="180" customFormat="1" ht="14.25">
      <c r="B110" s="170" t="s">
        <v>232</v>
      </c>
      <c r="C110" s="171" t="s">
        <v>21</v>
      </c>
      <c r="D110" s="171" t="s">
        <v>50</v>
      </c>
      <c r="E110" s="171" t="s">
        <v>21</v>
      </c>
      <c r="F110" s="173" t="s">
        <v>24</v>
      </c>
      <c r="G110" s="173">
        <v>16</v>
      </c>
      <c r="H110" s="175" t="s">
        <v>48</v>
      </c>
      <c r="I110" s="175" t="s">
        <v>71</v>
      </c>
      <c r="J110" s="176"/>
      <c r="K110" s="176">
        <v>0</v>
      </c>
      <c r="L110" s="176">
        <v>0</v>
      </c>
      <c r="M110" s="176">
        <v>0</v>
      </c>
      <c r="N110" s="123">
        <f t="shared" si="6"/>
        <v>0</v>
      </c>
      <c r="O110" s="177"/>
      <c r="P110" s="177"/>
      <c r="Q110" s="178"/>
      <c r="R110" s="179"/>
      <c r="X110" s="179">
        <f t="shared" si="7"/>
        <v>0</v>
      </c>
      <c r="Y110" s="179"/>
    </row>
    <row r="111" spans="2:26" s="180" customFormat="1" ht="14.25">
      <c r="B111" s="170" t="s">
        <v>233</v>
      </c>
      <c r="C111" s="171" t="s">
        <v>21</v>
      </c>
      <c r="D111" s="171" t="s">
        <v>50</v>
      </c>
      <c r="E111" s="171" t="s">
        <v>21</v>
      </c>
      <c r="F111" s="173" t="s">
        <v>24</v>
      </c>
      <c r="G111" s="173">
        <v>16</v>
      </c>
      <c r="H111" s="175" t="s">
        <v>22</v>
      </c>
      <c r="I111" s="175" t="s">
        <v>71</v>
      </c>
      <c r="J111" s="176"/>
      <c r="K111" s="176">
        <v>0</v>
      </c>
      <c r="L111" s="176">
        <v>0</v>
      </c>
      <c r="M111" s="176">
        <v>0</v>
      </c>
      <c r="N111" s="123">
        <f t="shared" si="6"/>
        <v>0</v>
      </c>
      <c r="O111" s="177"/>
      <c r="P111" s="177"/>
      <c r="Q111" s="178"/>
      <c r="R111" s="179"/>
      <c r="X111" s="179">
        <f t="shared" si="7"/>
        <v>0</v>
      </c>
      <c r="Y111" s="179"/>
    </row>
    <row r="112" spans="2:26" s="180" customFormat="1" ht="14.25">
      <c r="B112" s="170" t="s">
        <v>234</v>
      </c>
      <c r="C112" s="171" t="s">
        <v>21</v>
      </c>
      <c r="D112" s="172" t="s">
        <v>50</v>
      </c>
      <c r="E112" s="171" t="s">
        <v>21</v>
      </c>
      <c r="F112" s="173" t="s">
        <v>24</v>
      </c>
      <c r="G112" s="174">
        <v>16</v>
      </c>
      <c r="H112" s="175" t="s">
        <v>32</v>
      </c>
      <c r="I112" s="175" t="s">
        <v>71</v>
      </c>
      <c r="J112" s="176"/>
      <c r="K112" s="176">
        <v>0</v>
      </c>
      <c r="L112" s="176">
        <v>0</v>
      </c>
      <c r="M112" s="176">
        <v>0</v>
      </c>
      <c r="N112" s="123">
        <f t="shared" si="6"/>
        <v>0</v>
      </c>
      <c r="O112" s="177"/>
      <c r="P112" s="177"/>
      <c r="Q112" s="178"/>
      <c r="R112" s="179"/>
      <c r="X112" s="179">
        <f t="shared" si="7"/>
        <v>0</v>
      </c>
      <c r="Y112" s="179"/>
    </row>
    <row r="113" spans="2:25" s="180" customFormat="1" ht="14.25">
      <c r="B113" s="170" t="s">
        <v>235</v>
      </c>
      <c r="C113" s="171" t="s">
        <v>21</v>
      </c>
      <c r="D113" s="171" t="s">
        <v>50</v>
      </c>
      <c r="E113" s="171" t="s">
        <v>21</v>
      </c>
      <c r="F113" s="173" t="s">
        <v>24</v>
      </c>
      <c r="G113" s="173">
        <v>16</v>
      </c>
      <c r="H113" s="175" t="s">
        <v>34</v>
      </c>
      <c r="I113" s="175" t="s">
        <v>71</v>
      </c>
      <c r="J113" s="176"/>
      <c r="K113" s="176">
        <v>0</v>
      </c>
      <c r="L113" s="176">
        <v>0</v>
      </c>
      <c r="M113" s="176">
        <v>0</v>
      </c>
      <c r="N113" s="123">
        <f t="shared" si="6"/>
        <v>0</v>
      </c>
      <c r="O113" s="177"/>
      <c r="P113" s="177"/>
      <c r="Q113" s="178"/>
      <c r="R113" s="179"/>
      <c r="X113" s="179">
        <f t="shared" si="7"/>
        <v>0</v>
      </c>
      <c r="Y113" s="179"/>
    </row>
    <row r="114" spans="2:25" s="180" customFormat="1" ht="14.25">
      <c r="B114" s="170" t="s">
        <v>236</v>
      </c>
      <c r="C114" s="171" t="s">
        <v>21</v>
      </c>
      <c r="D114" s="172" t="s">
        <v>50</v>
      </c>
      <c r="E114" s="171" t="s">
        <v>21</v>
      </c>
      <c r="F114" s="173" t="s">
        <v>24</v>
      </c>
      <c r="G114" s="174">
        <v>16</v>
      </c>
      <c r="H114" s="175" t="s">
        <v>33</v>
      </c>
      <c r="I114" s="175" t="s">
        <v>71</v>
      </c>
      <c r="J114" s="176"/>
      <c r="K114" s="176">
        <v>0</v>
      </c>
      <c r="L114" s="176">
        <v>60</v>
      </c>
      <c r="M114" s="176">
        <v>0</v>
      </c>
      <c r="N114" s="123">
        <f t="shared" si="6"/>
        <v>60</v>
      </c>
      <c r="O114" s="177"/>
      <c r="P114" s="177"/>
      <c r="Q114" s="178"/>
      <c r="R114" s="179"/>
      <c r="X114" s="179">
        <f t="shared" si="7"/>
        <v>0</v>
      </c>
      <c r="Y114" s="179"/>
    </row>
    <row r="115" spans="2:25" ht="14.25">
      <c r="B115" s="2" t="s">
        <v>237</v>
      </c>
      <c r="C115" s="9" t="s">
        <v>21</v>
      </c>
      <c r="D115" s="10" t="s">
        <v>50</v>
      </c>
      <c r="E115" s="9" t="s">
        <v>21</v>
      </c>
      <c r="F115" s="3" t="s">
        <v>24</v>
      </c>
      <c r="G115" s="11" t="s">
        <v>44</v>
      </c>
      <c r="H115" s="16" t="s">
        <v>35</v>
      </c>
      <c r="I115" s="16" t="s">
        <v>71</v>
      </c>
      <c r="L115" s="34">
        <v>0</v>
      </c>
      <c r="M115" s="34">
        <v>0</v>
      </c>
      <c r="N115" s="123">
        <f t="shared" si="6"/>
        <v>0</v>
      </c>
      <c r="Q115" s="1"/>
      <c r="R115" s="8"/>
      <c r="X115" s="8"/>
    </row>
    <row r="116" spans="2:25" s="180" customFormat="1" ht="14.25">
      <c r="B116" s="170" t="s">
        <v>238</v>
      </c>
      <c r="C116" s="171" t="s">
        <v>41</v>
      </c>
      <c r="D116" s="171"/>
      <c r="E116" s="171" t="s">
        <v>153</v>
      </c>
      <c r="F116" s="173" t="s">
        <v>36</v>
      </c>
      <c r="G116" s="175" t="s">
        <v>67</v>
      </c>
      <c r="H116" s="175" t="s">
        <v>48</v>
      </c>
      <c r="I116" s="175" t="s">
        <v>72</v>
      </c>
      <c r="J116" s="176">
        <v>0</v>
      </c>
      <c r="K116" s="176">
        <v>0</v>
      </c>
      <c r="L116" s="176">
        <v>0</v>
      </c>
      <c r="M116" s="176">
        <v>28</v>
      </c>
      <c r="N116" s="123">
        <f t="shared" si="6"/>
        <v>28</v>
      </c>
      <c r="O116" s="177"/>
      <c r="P116" s="177"/>
      <c r="Q116" s="178"/>
      <c r="R116" s="179"/>
      <c r="X116" s="179">
        <f t="shared" si="7"/>
        <v>0</v>
      </c>
      <c r="Y116" s="179"/>
    </row>
    <row r="117" spans="2:25" s="180" customFormat="1" ht="14.25">
      <c r="B117" s="170" t="s">
        <v>239</v>
      </c>
      <c r="C117" s="171" t="s">
        <v>41</v>
      </c>
      <c r="D117" s="171"/>
      <c r="E117" s="171" t="s">
        <v>153</v>
      </c>
      <c r="F117" s="173" t="s">
        <v>36</v>
      </c>
      <c r="G117" s="175" t="s">
        <v>67</v>
      </c>
      <c r="H117" s="175" t="s">
        <v>22</v>
      </c>
      <c r="I117" s="175" t="s">
        <v>72</v>
      </c>
      <c r="J117" s="176">
        <v>0</v>
      </c>
      <c r="K117" s="176">
        <v>0</v>
      </c>
      <c r="L117" s="176">
        <v>0</v>
      </c>
      <c r="M117" s="176">
        <v>21</v>
      </c>
      <c r="N117" s="123">
        <f t="shared" si="6"/>
        <v>21</v>
      </c>
      <c r="O117" s="177"/>
      <c r="P117" s="177"/>
      <c r="Q117" s="178"/>
      <c r="R117" s="179"/>
      <c r="X117" s="179">
        <f t="shared" si="7"/>
        <v>0</v>
      </c>
      <c r="Y117" s="179"/>
    </row>
    <row r="118" spans="2:25" s="180" customFormat="1" ht="14.25">
      <c r="B118" s="170" t="s">
        <v>240</v>
      </c>
      <c r="C118" s="171" t="s">
        <v>41</v>
      </c>
      <c r="D118" s="172"/>
      <c r="E118" s="171" t="s">
        <v>153</v>
      </c>
      <c r="F118" s="173" t="s">
        <v>36</v>
      </c>
      <c r="G118" s="174" t="s">
        <v>67</v>
      </c>
      <c r="H118" s="175" t="s">
        <v>32</v>
      </c>
      <c r="I118" s="175" t="s">
        <v>72</v>
      </c>
      <c r="J118" s="176">
        <v>0</v>
      </c>
      <c r="K118" s="176">
        <v>0</v>
      </c>
      <c r="L118" s="176">
        <v>0</v>
      </c>
      <c r="M118" s="176">
        <v>36</v>
      </c>
      <c r="N118" s="123">
        <f t="shared" si="6"/>
        <v>36</v>
      </c>
      <c r="O118" s="177"/>
      <c r="P118" s="177"/>
      <c r="Q118" s="178"/>
      <c r="R118" s="179"/>
      <c r="X118" s="179">
        <f t="shared" si="7"/>
        <v>0</v>
      </c>
      <c r="Y118" s="179"/>
    </row>
    <row r="119" spans="2:25" s="180" customFormat="1" ht="14.25">
      <c r="B119" s="170" t="s">
        <v>241</v>
      </c>
      <c r="C119" s="171" t="s">
        <v>41</v>
      </c>
      <c r="D119" s="171"/>
      <c r="E119" s="171" t="s">
        <v>153</v>
      </c>
      <c r="F119" s="173" t="s">
        <v>36</v>
      </c>
      <c r="G119" s="175" t="s">
        <v>67</v>
      </c>
      <c r="H119" s="175" t="s">
        <v>34</v>
      </c>
      <c r="I119" s="175" t="s">
        <v>72</v>
      </c>
      <c r="J119" s="176">
        <v>0</v>
      </c>
      <c r="K119" s="176">
        <v>0</v>
      </c>
      <c r="L119" s="176">
        <v>0</v>
      </c>
      <c r="M119" s="176">
        <v>36</v>
      </c>
      <c r="N119" s="123">
        <f t="shared" si="6"/>
        <v>36</v>
      </c>
      <c r="O119" s="177"/>
      <c r="P119" s="177"/>
      <c r="Q119" s="178"/>
      <c r="R119" s="179"/>
      <c r="X119" s="179">
        <f t="shared" si="7"/>
        <v>0</v>
      </c>
      <c r="Y119" s="179"/>
    </row>
    <row r="120" spans="2:25" s="180" customFormat="1" ht="14.25">
      <c r="B120" s="170" t="s">
        <v>242</v>
      </c>
      <c r="C120" s="171" t="s">
        <v>41</v>
      </c>
      <c r="D120" s="171"/>
      <c r="E120" s="171" t="s">
        <v>153</v>
      </c>
      <c r="F120" s="173" t="s">
        <v>36</v>
      </c>
      <c r="G120" s="175" t="s">
        <v>67</v>
      </c>
      <c r="H120" s="175" t="s">
        <v>33</v>
      </c>
      <c r="I120" s="175" t="s">
        <v>72</v>
      </c>
      <c r="J120" s="176">
        <v>0</v>
      </c>
      <c r="K120" s="176">
        <v>0</v>
      </c>
      <c r="L120" s="176">
        <v>0</v>
      </c>
      <c r="M120" s="176">
        <v>14</v>
      </c>
      <c r="N120" s="123">
        <f t="shared" si="6"/>
        <v>14</v>
      </c>
      <c r="O120" s="177"/>
      <c r="P120" s="177"/>
      <c r="Q120" s="178"/>
      <c r="R120" s="179"/>
      <c r="X120" s="179">
        <f t="shared" si="7"/>
        <v>0</v>
      </c>
      <c r="Y120" s="179">
        <f>N116+N117-N118</f>
        <v>13</v>
      </c>
    </row>
    <row r="121" spans="2:25" s="180" customFormat="1" ht="14.25">
      <c r="B121" s="170" t="s">
        <v>243</v>
      </c>
      <c r="C121" s="171" t="s">
        <v>41</v>
      </c>
      <c r="D121" s="172"/>
      <c r="E121" s="171" t="s">
        <v>153</v>
      </c>
      <c r="F121" s="173" t="s">
        <v>36</v>
      </c>
      <c r="G121" s="174">
        <v>0</v>
      </c>
      <c r="H121" s="175" t="s">
        <v>35</v>
      </c>
      <c r="I121" s="175" t="s">
        <v>72</v>
      </c>
      <c r="J121" s="176">
        <v>0</v>
      </c>
      <c r="K121" s="176">
        <v>0</v>
      </c>
      <c r="L121" s="176">
        <v>0</v>
      </c>
      <c r="M121" s="176">
        <v>83483</v>
      </c>
      <c r="N121" s="123">
        <f t="shared" si="6"/>
        <v>83483</v>
      </c>
      <c r="O121" s="177"/>
      <c r="P121" s="177"/>
      <c r="Q121" s="178">
        <f>M121/M117</f>
        <v>3975.3809523809523</v>
      </c>
      <c r="R121" s="179"/>
      <c r="X121" s="179">
        <f t="shared" si="7"/>
        <v>0</v>
      </c>
      <c r="Y121" s="179">
        <f>N121/N117</f>
        <v>3975.3809523809523</v>
      </c>
    </row>
    <row r="122" spans="2:25" s="180" customFormat="1" ht="14.25">
      <c r="B122" s="170" t="s">
        <v>244</v>
      </c>
      <c r="C122" s="171" t="s">
        <v>497</v>
      </c>
      <c r="D122" s="171" t="s">
        <v>68</v>
      </c>
      <c r="E122" s="171" t="s">
        <v>118</v>
      </c>
      <c r="F122" s="173" t="s">
        <v>36</v>
      </c>
      <c r="G122" s="173">
        <v>16</v>
      </c>
      <c r="H122" s="175" t="s">
        <v>48</v>
      </c>
      <c r="I122" s="175" t="s">
        <v>72</v>
      </c>
      <c r="J122" s="176">
        <v>0</v>
      </c>
      <c r="K122" s="176">
        <v>0</v>
      </c>
      <c r="L122" s="176">
        <v>0</v>
      </c>
      <c r="M122" s="176">
        <v>0</v>
      </c>
      <c r="N122" s="123">
        <f t="shared" si="6"/>
        <v>0</v>
      </c>
      <c r="O122" s="177"/>
      <c r="P122" s="177"/>
      <c r="Q122" s="178"/>
      <c r="R122" s="179"/>
      <c r="X122" s="179">
        <f t="shared" si="7"/>
        <v>0</v>
      </c>
      <c r="Y122" s="179"/>
    </row>
    <row r="123" spans="2:25" s="180" customFormat="1" ht="14.25">
      <c r="B123" s="170" t="s">
        <v>245</v>
      </c>
      <c r="C123" s="171" t="s">
        <v>497</v>
      </c>
      <c r="D123" s="171" t="s">
        <v>68</v>
      </c>
      <c r="E123" s="171" t="s">
        <v>118</v>
      </c>
      <c r="F123" s="173" t="s">
        <v>36</v>
      </c>
      <c r="G123" s="173">
        <v>16</v>
      </c>
      <c r="H123" s="175" t="s">
        <v>22</v>
      </c>
      <c r="I123" s="175" t="s">
        <v>72</v>
      </c>
      <c r="J123" s="176">
        <v>0</v>
      </c>
      <c r="K123" s="176">
        <v>0</v>
      </c>
      <c r="L123" s="176">
        <v>0</v>
      </c>
      <c r="M123" s="176">
        <v>3078</v>
      </c>
      <c r="N123" s="123">
        <f t="shared" si="6"/>
        <v>3078</v>
      </c>
      <c r="O123" s="177"/>
      <c r="P123" s="177"/>
      <c r="Q123" s="178"/>
      <c r="R123" s="179"/>
      <c r="X123" s="179">
        <f t="shared" si="7"/>
        <v>0</v>
      </c>
      <c r="Y123" s="179"/>
    </row>
    <row r="124" spans="2:25" s="180" customFormat="1" ht="14.25">
      <c r="B124" s="170" t="s">
        <v>246</v>
      </c>
      <c r="C124" s="171" t="s">
        <v>497</v>
      </c>
      <c r="D124" s="172" t="s">
        <v>68</v>
      </c>
      <c r="E124" s="171" t="s">
        <v>118</v>
      </c>
      <c r="F124" s="173" t="s">
        <v>36</v>
      </c>
      <c r="G124" s="174">
        <v>16</v>
      </c>
      <c r="H124" s="175" t="s">
        <v>32</v>
      </c>
      <c r="I124" s="175" t="s">
        <v>72</v>
      </c>
      <c r="J124" s="176">
        <v>0</v>
      </c>
      <c r="K124" s="176">
        <v>0</v>
      </c>
      <c r="L124" s="176">
        <v>0</v>
      </c>
      <c r="M124" s="176">
        <v>3078</v>
      </c>
      <c r="N124" s="123">
        <f t="shared" si="6"/>
        <v>3078</v>
      </c>
      <c r="O124" s="177"/>
      <c r="P124" s="177"/>
      <c r="Q124" s="178"/>
      <c r="R124" s="196"/>
      <c r="X124" s="179">
        <f t="shared" si="7"/>
        <v>0</v>
      </c>
      <c r="Y124" s="179"/>
    </row>
    <row r="125" spans="2:25" s="180" customFormat="1" ht="14.25">
      <c r="B125" s="170" t="s">
        <v>247</v>
      </c>
      <c r="C125" s="171" t="s">
        <v>497</v>
      </c>
      <c r="D125" s="171" t="s">
        <v>68</v>
      </c>
      <c r="E125" s="171" t="s">
        <v>118</v>
      </c>
      <c r="F125" s="173" t="s">
        <v>36</v>
      </c>
      <c r="G125" s="173">
        <v>16</v>
      </c>
      <c r="H125" s="175" t="s">
        <v>34</v>
      </c>
      <c r="I125" s="175" t="s">
        <v>72</v>
      </c>
      <c r="J125" s="176">
        <v>0</v>
      </c>
      <c r="K125" s="176">
        <v>0</v>
      </c>
      <c r="L125" s="176">
        <v>0</v>
      </c>
      <c r="M125" s="176">
        <v>0</v>
      </c>
      <c r="N125" s="123">
        <f t="shared" si="6"/>
        <v>0</v>
      </c>
      <c r="O125" s="177"/>
      <c r="P125" s="177"/>
      <c r="Q125" s="178"/>
      <c r="R125" s="196"/>
      <c r="X125" s="179">
        <f t="shared" si="7"/>
        <v>0</v>
      </c>
      <c r="Y125" s="179"/>
    </row>
    <row r="126" spans="2:25" s="180" customFormat="1" ht="14.25">
      <c r="B126" s="170" t="s">
        <v>248</v>
      </c>
      <c r="C126" s="171" t="s">
        <v>497</v>
      </c>
      <c r="D126" s="171" t="s">
        <v>55</v>
      </c>
      <c r="E126" s="171" t="s">
        <v>118</v>
      </c>
      <c r="F126" s="173" t="s">
        <v>36</v>
      </c>
      <c r="G126" s="173">
        <v>17</v>
      </c>
      <c r="H126" s="175" t="s">
        <v>33</v>
      </c>
      <c r="I126" s="175" t="s">
        <v>72</v>
      </c>
      <c r="J126" s="176">
        <v>0</v>
      </c>
      <c r="K126" s="176">
        <v>0</v>
      </c>
      <c r="L126" s="176">
        <v>0</v>
      </c>
      <c r="M126" s="176">
        <v>0</v>
      </c>
      <c r="N126" s="123">
        <f t="shared" si="6"/>
        <v>0</v>
      </c>
      <c r="O126" s="177"/>
      <c r="P126" s="177"/>
      <c r="Q126" s="178"/>
      <c r="R126" s="196"/>
      <c r="X126" s="179">
        <f t="shared" si="7"/>
        <v>0</v>
      </c>
      <c r="Y126" s="179"/>
    </row>
    <row r="127" spans="2:25" s="180" customFormat="1" ht="14.25">
      <c r="B127" s="170" t="s">
        <v>249</v>
      </c>
      <c r="C127" s="171" t="s">
        <v>497</v>
      </c>
      <c r="D127" s="172">
        <v>0</v>
      </c>
      <c r="E127" s="171" t="s">
        <v>118</v>
      </c>
      <c r="F127" s="173" t="s">
        <v>36</v>
      </c>
      <c r="G127" s="174">
        <v>0</v>
      </c>
      <c r="H127" s="175" t="s">
        <v>35</v>
      </c>
      <c r="I127" s="175" t="s">
        <v>72</v>
      </c>
      <c r="J127" s="176">
        <v>0</v>
      </c>
      <c r="K127" s="176">
        <v>0</v>
      </c>
      <c r="L127" s="176">
        <v>0</v>
      </c>
      <c r="M127" s="176">
        <v>0</v>
      </c>
      <c r="N127" s="123">
        <f t="shared" si="6"/>
        <v>0</v>
      </c>
      <c r="O127" s="177"/>
      <c r="P127" s="177"/>
      <c r="Q127" s="178">
        <v>855.13577023498692</v>
      </c>
      <c r="R127" s="179"/>
      <c r="S127" s="194"/>
      <c r="X127" s="179">
        <f t="shared" si="7"/>
        <v>0</v>
      </c>
      <c r="Y127" s="179">
        <f>N127/N123</f>
        <v>0</v>
      </c>
    </row>
    <row r="128" spans="2:25" s="180" customFormat="1" ht="14.25">
      <c r="B128" s="170" t="s">
        <v>250</v>
      </c>
      <c r="C128" s="171" t="s">
        <v>498</v>
      </c>
      <c r="D128" s="171" t="s">
        <v>68</v>
      </c>
      <c r="E128" s="171" t="s">
        <v>119</v>
      </c>
      <c r="F128" s="173" t="s">
        <v>36</v>
      </c>
      <c r="G128" s="173">
        <v>16</v>
      </c>
      <c r="H128" s="175" t="s">
        <v>48</v>
      </c>
      <c r="I128" s="175" t="s">
        <v>72</v>
      </c>
      <c r="J128" s="176">
        <v>0</v>
      </c>
      <c r="K128" s="176">
        <v>0</v>
      </c>
      <c r="L128" s="176">
        <v>0</v>
      </c>
      <c r="M128" s="176">
        <v>0</v>
      </c>
      <c r="N128" s="123">
        <f t="shared" si="6"/>
        <v>0</v>
      </c>
      <c r="O128" s="177"/>
      <c r="P128" s="177"/>
      <c r="Q128" s="178"/>
      <c r="R128" s="179"/>
      <c r="X128" s="179">
        <f t="shared" si="7"/>
        <v>0</v>
      </c>
      <c r="Y128" s="179"/>
    </row>
    <row r="129" spans="1:29" s="180" customFormat="1" ht="14.25">
      <c r="B129" s="170" t="s">
        <v>251</v>
      </c>
      <c r="C129" s="171" t="s">
        <v>498</v>
      </c>
      <c r="D129" s="171" t="s">
        <v>68</v>
      </c>
      <c r="E129" s="171" t="s">
        <v>119</v>
      </c>
      <c r="F129" s="173" t="s">
        <v>36</v>
      </c>
      <c r="G129" s="173">
        <v>16</v>
      </c>
      <c r="H129" s="175" t="s">
        <v>22</v>
      </c>
      <c r="I129" s="175" t="s">
        <v>72</v>
      </c>
      <c r="J129" s="176">
        <v>0</v>
      </c>
      <c r="K129" s="176">
        <v>0</v>
      </c>
      <c r="L129" s="176">
        <v>0</v>
      </c>
      <c r="M129" s="176">
        <v>430</v>
      </c>
      <c r="N129" s="123">
        <f t="shared" si="6"/>
        <v>430</v>
      </c>
      <c r="O129" s="177"/>
      <c r="P129" s="177"/>
      <c r="Q129" s="178"/>
      <c r="R129" s="179"/>
      <c r="X129" s="179">
        <f t="shared" si="7"/>
        <v>0</v>
      </c>
      <c r="Y129" s="179"/>
    </row>
    <row r="130" spans="1:29" s="180" customFormat="1" ht="14.25">
      <c r="B130" s="170" t="s">
        <v>252</v>
      </c>
      <c r="C130" s="171" t="s">
        <v>498</v>
      </c>
      <c r="D130" s="172" t="s">
        <v>68</v>
      </c>
      <c r="E130" s="171" t="s">
        <v>119</v>
      </c>
      <c r="F130" s="173" t="s">
        <v>36</v>
      </c>
      <c r="G130" s="174">
        <v>16</v>
      </c>
      <c r="H130" s="175" t="s">
        <v>32</v>
      </c>
      <c r="I130" s="175" t="s">
        <v>72</v>
      </c>
      <c r="J130" s="176">
        <v>0</v>
      </c>
      <c r="K130" s="176">
        <v>0</v>
      </c>
      <c r="L130" s="176">
        <v>0</v>
      </c>
      <c r="M130" s="176">
        <v>430</v>
      </c>
      <c r="N130" s="123">
        <f t="shared" si="6"/>
        <v>430</v>
      </c>
      <c r="O130" s="177"/>
      <c r="P130" s="177"/>
      <c r="Q130" s="178"/>
      <c r="R130" s="179"/>
      <c r="X130" s="179">
        <f t="shared" si="7"/>
        <v>0</v>
      </c>
      <c r="Y130" s="179"/>
    </row>
    <row r="131" spans="1:29" s="180" customFormat="1" ht="14.25">
      <c r="B131" s="170" t="s">
        <v>253</v>
      </c>
      <c r="C131" s="171" t="s">
        <v>498</v>
      </c>
      <c r="D131" s="171" t="s">
        <v>68</v>
      </c>
      <c r="E131" s="171" t="s">
        <v>119</v>
      </c>
      <c r="F131" s="173" t="s">
        <v>36</v>
      </c>
      <c r="G131" s="173">
        <v>16</v>
      </c>
      <c r="H131" s="175" t="s">
        <v>34</v>
      </c>
      <c r="I131" s="175" t="s">
        <v>72</v>
      </c>
      <c r="J131" s="176">
        <v>0</v>
      </c>
      <c r="K131" s="176">
        <v>0</v>
      </c>
      <c r="L131" s="176">
        <v>0</v>
      </c>
      <c r="M131" s="176">
        <v>0</v>
      </c>
      <c r="N131" s="123">
        <f t="shared" ref="N131:N194" si="8">M131+L131</f>
        <v>0</v>
      </c>
      <c r="O131" s="177"/>
      <c r="P131" s="177"/>
      <c r="Q131" s="178"/>
      <c r="R131" s="179"/>
      <c r="X131" s="179">
        <f t="shared" ref="X131:X194" si="9">L131+M131-N131</f>
        <v>0</v>
      </c>
      <c r="Y131" s="179"/>
    </row>
    <row r="132" spans="1:29" s="180" customFormat="1" ht="14.25">
      <c r="B132" s="170" t="s">
        <v>254</v>
      </c>
      <c r="C132" s="171" t="s">
        <v>498</v>
      </c>
      <c r="D132" s="171" t="s">
        <v>55</v>
      </c>
      <c r="E132" s="171" t="s">
        <v>119</v>
      </c>
      <c r="F132" s="173" t="s">
        <v>36</v>
      </c>
      <c r="G132" s="173">
        <v>17</v>
      </c>
      <c r="H132" s="175" t="s">
        <v>33</v>
      </c>
      <c r="I132" s="175" t="s">
        <v>72</v>
      </c>
      <c r="J132" s="176">
        <v>0</v>
      </c>
      <c r="K132" s="176">
        <v>0</v>
      </c>
      <c r="L132" s="176">
        <v>0</v>
      </c>
      <c r="M132" s="176">
        <v>0</v>
      </c>
      <c r="N132" s="123">
        <f t="shared" si="8"/>
        <v>0</v>
      </c>
      <c r="O132" s="177"/>
      <c r="P132" s="177"/>
      <c r="Q132" s="178"/>
      <c r="R132" s="179"/>
      <c r="X132" s="179">
        <f t="shared" si="9"/>
        <v>0</v>
      </c>
      <c r="Y132" s="179"/>
    </row>
    <row r="133" spans="1:29" s="180" customFormat="1" ht="14.25">
      <c r="B133" s="170" t="s">
        <v>255</v>
      </c>
      <c r="C133" s="171" t="s">
        <v>498</v>
      </c>
      <c r="D133" s="172">
        <v>0</v>
      </c>
      <c r="E133" s="171" t="s">
        <v>119</v>
      </c>
      <c r="F133" s="173" t="s">
        <v>36</v>
      </c>
      <c r="G133" s="174">
        <v>0</v>
      </c>
      <c r="H133" s="175" t="s">
        <v>35</v>
      </c>
      <c r="I133" s="175" t="s">
        <v>72</v>
      </c>
      <c r="J133" s="176">
        <v>0</v>
      </c>
      <c r="K133" s="176">
        <v>0</v>
      </c>
      <c r="L133" s="176">
        <v>0</v>
      </c>
      <c r="M133" s="176">
        <v>0</v>
      </c>
      <c r="N133" s="123">
        <f t="shared" si="8"/>
        <v>0</v>
      </c>
      <c r="O133" s="177"/>
      <c r="P133" s="177"/>
      <c r="Q133" s="178">
        <v>1293.9064748201438</v>
      </c>
      <c r="R133" s="179"/>
      <c r="X133" s="179">
        <f t="shared" si="9"/>
        <v>0</v>
      </c>
      <c r="Y133" s="179">
        <f>N133/N129</f>
        <v>0</v>
      </c>
    </row>
    <row r="134" spans="1:29" s="180" customFormat="1" ht="14.25">
      <c r="B134" s="170" t="s">
        <v>256</v>
      </c>
      <c r="C134" s="171" t="s">
        <v>499</v>
      </c>
      <c r="D134" s="171" t="s">
        <v>68</v>
      </c>
      <c r="E134" s="171" t="s">
        <v>120</v>
      </c>
      <c r="F134" s="173" t="s">
        <v>36</v>
      </c>
      <c r="G134" s="173">
        <v>16</v>
      </c>
      <c r="H134" s="175" t="s">
        <v>48</v>
      </c>
      <c r="I134" s="175" t="s">
        <v>72</v>
      </c>
      <c r="J134" s="176">
        <v>0</v>
      </c>
      <c r="K134" s="176">
        <v>0</v>
      </c>
      <c r="L134" s="176">
        <v>0</v>
      </c>
      <c r="M134" s="176">
        <v>0</v>
      </c>
      <c r="N134" s="123">
        <f t="shared" si="8"/>
        <v>0</v>
      </c>
      <c r="O134" s="177"/>
      <c r="P134" s="177"/>
      <c r="Q134" s="178"/>
      <c r="R134" s="179"/>
      <c r="X134" s="179">
        <f t="shared" si="9"/>
        <v>0</v>
      </c>
      <c r="Y134" s="179"/>
    </row>
    <row r="135" spans="1:29" s="180" customFormat="1" ht="14.25">
      <c r="B135" s="170" t="s">
        <v>257</v>
      </c>
      <c r="C135" s="171" t="s">
        <v>499</v>
      </c>
      <c r="D135" s="171" t="s">
        <v>68</v>
      </c>
      <c r="E135" s="171" t="s">
        <v>120</v>
      </c>
      <c r="F135" s="173" t="s">
        <v>36</v>
      </c>
      <c r="G135" s="173">
        <v>16</v>
      </c>
      <c r="H135" s="175" t="s">
        <v>22</v>
      </c>
      <c r="I135" s="175" t="s">
        <v>72</v>
      </c>
      <c r="J135" s="176">
        <v>0</v>
      </c>
      <c r="K135" s="176">
        <v>0</v>
      </c>
      <c r="L135" s="176">
        <v>0</v>
      </c>
      <c r="M135" s="176">
        <v>0</v>
      </c>
      <c r="N135" s="123">
        <f t="shared" si="8"/>
        <v>0</v>
      </c>
      <c r="O135" s="177"/>
      <c r="P135" s="177"/>
      <c r="Q135" s="178"/>
      <c r="R135" s="179"/>
      <c r="X135" s="179">
        <f t="shared" si="9"/>
        <v>0</v>
      </c>
      <c r="Y135" s="179"/>
    </row>
    <row r="136" spans="1:29" s="180" customFormat="1" ht="14.25">
      <c r="B136" s="170" t="s">
        <v>258</v>
      </c>
      <c r="C136" s="171" t="s">
        <v>499</v>
      </c>
      <c r="D136" s="172" t="s">
        <v>68</v>
      </c>
      <c r="E136" s="171" t="s">
        <v>120</v>
      </c>
      <c r="F136" s="173" t="s">
        <v>36</v>
      </c>
      <c r="G136" s="174">
        <v>16</v>
      </c>
      <c r="H136" s="175" t="s">
        <v>32</v>
      </c>
      <c r="I136" s="175" t="s">
        <v>72</v>
      </c>
      <c r="J136" s="176">
        <v>0</v>
      </c>
      <c r="K136" s="176">
        <v>0</v>
      </c>
      <c r="L136" s="176">
        <v>0</v>
      </c>
      <c r="M136" s="176">
        <v>0</v>
      </c>
      <c r="N136" s="123">
        <f t="shared" si="8"/>
        <v>0</v>
      </c>
      <c r="O136" s="177"/>
      <c r="P136" s="177"/>
      <c r="Q136" s="178"/>
      <c r="R136" s="179"/>
      <c r="X136" s="179">
        <f t="shared" si="9"/>
        <v>0</v>
      </c>
      <c r="Y136" s="179"/>
    </row>
    <row r="137" spans="1:29" s="180" customFormat="1" ht="14.25">
      <c r="B137" s="170" t="s">
        <v>259</v>
      </c>
      <c r="C137" s="171" t="s">
        <v>499</v>
      </c>
      <c r="D137" s="171" t="s">
        <v>68</v>
      </c>
      <c r="E137" s="171" t="s">
        <v>120</v>
      </c>
      <c r="F137" s="173" t="s">
        <v>36</v>
      </c>
      <c r="G137" s="173">
        <v>16</v>
      </c>
      <c r="H137" s="175" t="s">
        <v>34</v>
      </c>
      <c r="I137" s="175" t="s">
        <v>72</v>
      </c>
      <c r="J137" s="176">
        <v>0</v>
      </c>
      <c r="K137" s="176">
        <v>0</v>
      </c>
      <c r="L137" s="176">
        <v>0</v>
      </c>
      <c r="M137" s="176">
        <v>0</v>
      </c>
      <c r="N137" s="123">
        <f t="shared" si="8"/>
        <v>0</v>
      </c>
      <c r="O137" s="177"/>
      <c r="P137" s="177"/>
      <c r="Q137" s="178"/>
      <c r="R137" s="179"/>
      <c r="X137" s="179">
        <f t="shared" si="9"/>
        <v>0</v>
      </c>
      <c r="Y137" s="179"/>
    </row>
    <row r="138" spans="1:29" s="180" customFormat="1" ht="14.25">
      <c r="B138" s="170" t="s">
        <v>260</v>
      </c>
      <c r="C138" s="171" t="s">
        <v>499</v>
      </c>
      <c r="D138" s="171" t="s">
        <v>55</v>
      </c>
      <c r="E138" s="171" t="s">
        <v>120</v>
      </c>
      <c r="F138" s="173" t="s">
        <v>36</v>
      </c>
      <c r="G138" s="173">
        <v>17</v>
      </c>
      <c r="H138" s="175" t="s">
        <v>33</v>
      </c>
      <c r="I138" s="175" t="s">
        <v>72</v>
      </c>
      <c r="J138" s="176">
        <v>0</v>
      </c>
      <c r="K138" s="176">
        <v>0</v>
      </c>
      <c r="L138" s="176">
        <v>0</v>
      </c>
      <c r="M138" s="176">
        <v>0</v>
      </c>
      <c r="N138" s="123">
        <f t="shared" si="8"/>
        <v>0</v>
      </c>
      <c r="O138" s="177"/>
      <c r="P138" s="177"/>
      <c r="Q138" s="178"/>
      <c r="R138" s="179"/>
      <c r="X138" s="179">
        <f t="shared" si="9"/>
        <v>0</v>
      </c>
      <c r="Y138" s="179"/>
    </row>
    <row r="139" spans="1:29" s="180" customFormat="1" ht="14.25">
      <c r="B139" s="170" t="s">
        <v>261</v>
      </c>
      <c r="C139" s="171" t="s">
        <v>499</v>
      </c>
      <c r="D139" s="172">
        <v>0</v>
      </c>
      <c r="E139" s="171" t="s">
        <v>120</v>
      </c>
      <c r="F139" s="173" t="s">
        <v>36</v>
      </c>
      <c r="G139" s="174">
        <v>0</v>
      </c>
      <c r="H139" s="175" t="s">
        <v>35</v>
      </c>
      <c r="I139" s="175" t="s">
        <v>72</v>
      </c>
      <c r="J139" s="176">
        <v>0</v>
      </c>
      <c r="K139" s="176">
        <v>0</v>
      </c>
      <c r="L139" s="176">
        <v>0</v>
      </c>
      <c r="M139" s="176">
        <v>0</v>
      </c>
      <c r="N139" s="123">
        <f t="shared" si="8"/>
        <v>0</v>
      </c>
      <c r="O139" s="177"/>
      <c r="P139" s="177"/>
      <c r="Q139" s="178"/>
      <c r="R139" s="179"/>
      <c r="X139" s="179">
        <f t="shared" si="9"/>
        <v>0</v>
      </c>
      <c r="Y139" s="179"/>
    </row>
    <row r="140" spans="1:29" s="54" customFormat="1" ht="15.75">
      <c r="A140" s="6"/>
      <c r="B140" s="2" t="s">
        <v>262</v>
      </c>
      <c r="C140" s="48" t="s">
        <v>37</v>
      </c>
      <c r="D140" s="48" t="s">
        <v>68</v>
      </c>
      <c r="E140" s="103" t="s">
        <v>470</v>
      </c>
      <c r="F140" s="49" t="s">
        <v>36</v>
      </c>
      <c r="G140" s="16" t="s">
        <v>67</v>
      </c>
      <c r="H140" s="50" t="s">
        <v>48</v>
      </c>
      <c r="I140" s="50" t="s">
        <v>72</v>
      </c>
      <c r="J140" s="34">
        <v>0</v>
      </c>
      <c r="K140" s="34">
        <v>0</v>
      </c>
      <c r="L140" s="34">
        <v>0</v>
      </c>
      <c r="M140" s="34">
        <v>0</v>
      </c>
      <c r="N140" s="123">
        <f t="shared" si="8"/>
        <v>0</v>
      </c>
      <c r="O140" s="7"/>
      <c r="P140" s="23" t="s">
        <v>37</v>
      </c>
      <c r="Q140" s="52"/>
      <c r="R140" s="53"/>
      <c r="T140" s="104"/>
      <c r="U140" s="105" t="s">
        <v>40</v>
      </c>
      <c r="V140" s="105" t="s">
        <v>130</v>
      </c>
      <c r="W140" s="105" t="s">
        <v>131</v>
      </c>
      <c r="X140" s="53">
        <f t="shared" si="9"/>
        <v>0</v>
      </c>
      <c r="Z140" s="106" t="s">
        <v>132</v>
      </c>
      <c r="AA140" s="107" t="s">
        <v>133</v>
      </c>
      <c r="AB140" s="104"/>
      <c r="AC140" s="108"/>
    </row>
    <row r="141" spans="1:29" s="54" customFormat="1" ht="15.75">
      <c r="A141" s="6"/>
      <c r="B141" s="2" t="s">
        <v>263</v>
      </c>
      <c r="C141" s="48" t="s">
        <v>37</v>
      </c>
      <c r="D141" s="48" t="s">
        <v>55</v>
      </c>
      <c r="E141" s="103" t="s">
        <v>470</v>
      </c>
      <c r="F141" s="49" t="s">
        <v>40</v>
      </c>
      <c r="G141" s="16" t="s">
        <v>67</v>
      </c>
      <c r="H141" s="50" t="s">
        <v>48</v>
      </c>
      <c r="I141" s="50" t="s">
        <v>72</v>
      </c>
      <c r="J141" s="34">
        <v>0</v>
      </c>
      <c r="K141" s="34">
        <v>0</v>
      </c>
      <c r="L141" s="34">
        <v>0</v>
      </c>
      <c r="M141" s="34">
        <v>0</v>
      </c>
      <c r="N141" s="123">
        <f t="shared" si="8"/>
        <v>0</v>
      </c>
      <c r="O141" s="7"/>
      <c r="P141" s="24"/>
      <c r="Q141" s="52"/>
      <c r="R141" s="53"/>
      <c r="U141" s="51"/>
      <c r="V141" s="51"/>
      <c r="W141" s="51"/>
      <c r="X141" s="53">
        <f t="shared" si="9"/>
        <v>0</v>
      </c>
      <c r="Z141" s="34"/>
      <c r="AA141" s="51"/>
      <c r="AC141" s="87"/>
    </row>
    <row r="142" spans="1:29" s="54" customFormat="1" ht="15.75">
      <c r="A142" s="6"/>
      <c r="B142" s="2" t="s">
        <v>264</v>
      </c>
      <c r="C142" s="48" t="s">
        <v>37</v>
      </c>
      <c r="D142" s="48"/>
      <c r="E142" s="103" t="s">
        <v>470</v>
      </c>
      <c r="F142" s="100" t="s">
        <v>46</v>
      </c>
      <c r="G142" s="22"/>
      <c r="H142" s="101" t="s">
        <v>48</v>
      </c>
      <c r="I142" s="101" t="s">
        <v>72</v>
      </c>
      <c r="J142" s="35">
        <f>SUM(J140:J141)</f>
        <v>0</v>
      </c>
      <c r="K142" s="35">
        <f>SUM(K140:K141)</f>
        <v>0</v>
      </c>
      <c r="L142" s="34">
        <v>0</v>
      </c>
      <c r="M142" s="34">
        <v>0</v>
      </c>
      <c r="N142" s="123">
        <f t="shared" si="8"/>
        <v>0</v>
      </c>
      <c r="O142" s="7"/>
      <c r="P142" s="24"/>
      <c r="Q142" s="52"/>
      <c r="R142" s="53"/>
      <c r="U142" s="51"/>
      <c r="V142" s="51"/>
      <c r="W142" s="51"/>
      <c r="X142" s="53">
        <f t="shared" si="9"/>
        <v>0</v>
      </c>
      <c r="Z142" s="34"/>
      <c r="AA142" s="51"/>
      <c r="AC142" s="87"/>
    </row>
    <row r="143" spans="1:29" s="54" customFormat="1" ht="15.75">
      <c r="A143" s="6"/>
      <c r="B143" s="2" t="s">
        <v>265</v>
      </c>
      <c r="C143" s="48" t="s">
        <v>37</v>
      </c>
      <c r="D143" s="48" t="s">
        <v>68</v>
      </c>
      <c r="E143" s="103" t="s">
        <v>470</v>
      </c>
      <c r="F143" s="49" t="s">
        <v>36</v>
      </c>
      <c r="G143" s="16" t="s">
        <v>67</v>
      </c>
      <c r="H143" s="50" t="s">
        <v>22</v>
      </c>
      <c r="I143" s="50" t="s">
        <v>72</v>
      </c>
      <c r="J143" s="34">
        <v>0</v>
      </c>
      <c r="K143" s="34">
        <v>0</v>
      </c>
      <c r="L143" s="34">
        <v>0</v>
      </c>
      <c r="M143" s="34">
        <v>6004</v>
      </c>
      <c r="N143" s="123">
        <f t="shared" si="8"/>
        <v>6004</v>
      </c>
      <c r="O143" s="7"/>
      <c r="P143" s="24" t="s">
        <v>22</v>
      </c>
      <c r="Q143" s="52"/>
      <c r="R143" s="53"/>
      <c r="T143" s="47"/>
      <c r="U143" s="54">
        <v>102</v>
      </c>
      <c r="V143" s="54">
        <v>2979</v>
      </c>
      <c r="W143" s="54">
        <v>798</v>
      </c>
      <c r="X143" s="53">
        <f t="shared" si="9"/>
        <v>0</v>
      </c>
      <c r="Z143" s="53">
        <v>1369</v>
      </c>
      <c r="AA143" s="54">
        <v>878</v>
      </c>
      <c r="AB143" s="54">
        <f>SUM(U143:AA143)</f>
        <v>6126</v>
      </c>
      <c r="AC143" s="87"/>
    </row>
    <row r="144" spans="1:29" s="54" customFormat="1" ht="15.75">
      <c r="A144" s="6"/>
      <c r="B144" s="2" t="s">
        <v>266</v>
      </c>
      <c r="C144" s="48" t="s">
        <v>37</v>
      </c>
      <c r="D144" s="48"/>
      <c r="E144" s="103" t="s">
        <v>470</v>
      </c>
      <c r="F144" s="49" t="s">
        <v>40</v>
      </c>
      <c r="G144" s="16" t="s">
        <v>67</v>
      </c>
      <c r="H144" s="50" t="s">
        <v>22</v>
      </c>
      <c r="I144" s="50" t="s">
        <v>72</v>
      </c>
      <c r="J144" s="34"/>
      <c r="K144" s="34"/>
      <c r="L144" s="34">
        <v>0</v>
      </c>
      <c r="M144" s="34">
        <v>0</v>
      </c>
      <c r="N144" s="123">
        <f t="shared" si="8"/>
        <v>0</v>
      </c>
      <c r="O144" s="7"/>
      <c r="P144" s="24"/>
      <c r="Q144" s="52"/>
      <c r="R144" s="53"/>
      <c r="T144" s="47"/>
      <c r="X144" s="53">
        <f t="shared" si="9"/>
        <v>0</v>
      </c>
      <c r="Z144" s="53"/>
      <c r="AC144" s="87"/>
    </row>
    <row r="145" spans="1:29" s="54" customFormat="1" ht="15.75">
      <c r="A145" s="6"/>
      <c r="B145" s="2" t="s">
        <v>267</v>
      </c>
      <c r="C145" s="48" t="s">
        <v>37</v>
      </c>
      <c r="D145" s="48"/>
      <c r="E145" s="103" t="s">
        <v>470</v>
      </c>
      <c r="F145" s="100" t="s">
        <v>46</v>
      </c>
      <c r="G145" s="22"/>
      <c r="H145" s="50" t="s">
        <v>22</v>
      </c>
      <c r="I145" s="101" t="s">
        <v>72</v>
      </c>
      <c r="J145" s="35">
        <f>SUM(J143:J144)</f>
        <v>0</v>
      </c>
      <c r="K145" s="35">
        <f>SUM(K143:K144)</f>
        <v>0</v>
      </c>
      <c r="L145" s="34">
        <v>0</v>
      </c>
      <c r="M145" s="34">
        <v>0</v>
      </c>
      <c r="N145" s="123">
        <f t="shared" si="8"/>
        <v>0</v>
      </c>
      <c r="O145" s="7"/>
      <c r="P145" s="24"/>
      <c r="Q145" s="52"/>
      <c r="R145" s="53"/>
      <c r="T145" s="109"/>
      <c r="U145" s="35">
        <f>SUM(U143:U144)</f>
        <v>102</v>
      </c>
      <c r="V145" s="35">
        <f>SUM(V143:V144)</f>
        <v>2979</v>
      </c>
      <c r="W145" s="35">
        <f>SUM(W143:W144)</f>
        <v>798</v>
      </c>
      <c r="X145" s="53">
        <f t="shared" si="9"/>
        <v>0</v>
      </c>
      <c r="Z145" s="35">
        <f>SUM(Z143:Z144)</f>
        <v>1369</v>
      </c>
      <c r="AA145" s="35">
        <f>SUM(AA143:AA144)</f>
        <v>878</v>
      </c>
      <c r="AB145" s="54">
        <f t="shared" ref="AB145:AB154" si="10">SUM(U145:AA145)</f>
        <v>6126</v>
      </c>
      <c r="AC145" s="87"/>
    </row>
    <row r="146" spans="1:29" s="54" customFormat="1" ht="15.75">
      <c r="A146" s="6"/>
      <c r="B146" s="2" t="s">
        <v>268</v>
      </c>
      <c r="C146" s="48" t="s">
        <v>37</v>
      </c>
      <c r="D146" s="55" t="s">
        <v>68</v>
      </c>
      <c r="E146" s="103" t="s">
        <v>470</v>
      </c>
      <c r="F146" s="49" t="s">
        <v>36</v>
      </c>
      <c r="G146" s="11" t="s">
        <v>67</v>
      </c>
      <c r="H146" s="50" t="s">
        <v>32</v>
      </c>
      <c r="I146" s="50" t="s">
        <v>72</v>
      </c>
      <c r="J146" s="34">
        <v>0</v>
      </c>
      <c r="K146" s="34">
        <v>0</v>
      </c>
      <c r="L146" s="34">
        <v>0</v>
      </c>
      <c r="M146" s="34">
        <v>6004</v>
      </c>
      <c r="N146" s="123">
        <f t="shared" si="8"/>
        <v>6004</v>
      </c>
      <c r="O146" s="7"/>
      <c r="P146" s="24" t="s">
        <v>32</v>
      </c>
      <c r="Q146" s="52"/>
      <c r="R146" s="53"/>
      <c r="T146" s="47"/>
      <c r="U146" s="35">
        <f>U145</f>
        <v>102</v>
      </c>
      <c r="V146" s="35">
        <f>V145</f>
        <v>2979</v>
      </c>
      <c r="W146" s="35">
        <f>W145</f>
        <v>798</v>
      </c>
      <c r="X146" s="53">
        <f t="shared" si="9"/>
        <v>0</v>
      </c>
      <c r="Z146" s="35">
        <f>Z145</f>
        <v>1369</v>
      </c>
      <c r="AA146" s="35">
        <f>AA145</f>
        <v>878</v>
      </c>
      <c r="AB146" s="54">
        <f t="shared" si="10"/>
        <v>6126</v>
      </c>
      <c r="AC146" s="87"/>
    </row>
    <row r="147" spans="1:29" s="54" customFormat="1" ht="15.75">
      <c r="A147" s="6"/>
      <c r="B147" s="2" t="s">
        <v>269</v>
      </c>
      <c r="C147" s="48" t="s">
        <v>37</v>
      </c>
      <c r="D147" s="55"/>
      <c r="E147" s="103" t="s">
        <v>470</v>
      </c>
      <c r="F147" s="49" t="s">
        <v>40</v>
      </c>
      <c r="G147" s="11"/>
      <c r="H147" s="50" t="s">
        <v>32</v>
      </c>
      <c r="I147" s="50" t="s">
        <v>72</v>
      </c>
      <c r="J147" s="34"/>
      <c r="K147" s="34"/>
      <c r="L147" s="34">
        <v>0</v>
      </c>
      <c r="M147" s="34">
        <v>0</v>
      </c>
      <c r="N147" s="123">
        <f t="shared" si="8"/>
        <v>0</v>
      </c>
      <c r="O147" s="7"/>
      <c r="P147" s="24"/>
      <c r="Q147" s="52"/>
      <c r="R147" s="53"/>
      <c r="T147" s="47"/>
      <c r="X147" s="53">
        <f t="shared" si="9"/>
        <v>0</v>
      </c>
      <c r="Z147" s="53"/>
      <c r="AA147" s="54">
        <v>6</v>
      </c>
      <c r="AB147" s="54">
        <f t="shared" si="10"/>
        <v>6</v>
      </c>
      <c r="AC147" s="87"/>
    </row>
    <row r="148" spans="1:29" s="54" customFormat="1" ht="15.75">
      <c r="A148" s="6"/>
      <c r="B148" s="2" t="s">
        <v>270</v>
      </c>
      <c r="C148" s="48" t="s">
        <v>37</v>
      </c>
      <c r="D148" s="55"/>
      <c r="E148" s="103" t="s">
        <v>470</v>
      </c>
      <c r="F148" s="100" t="s">
        <v>46</v>
      </c>
      <c r="G148" s="22"/>
      <c r="H148" s="50" t="s">
        <v>32</v>
      </c>
      <c r="I148" s="101" t="s">
        <v>72</v>
      </c>
      <c r="J148" s="35">
        <f>SUM(J146:J147)</f>
        <v>0</v>
      </c>
      <c r="K148" s="35">
        <f>SUM(K146:K147)</f>
        <v>0</v>
      </c>
      <c r="L148" s="34">
        <v>0</v>
      </c>
      <c r="M148" s="34">
        <v>0</v>
      </c>
      <c r="N148" s="123">
        <f t="shared" si="8"/>
        <v>0</v>
      </c>
      <c r="O148" s="7"/>
      <c r="P148" s="24"/>
      <c r="Q148" s="52"/>
      <c r="R148" s="53"/>
      <c r="T148" s="109"/>
      <c r="U148" s="35">
        <f>SUM(U146:U147)</f>
        <v>102</v>
      </c>
      <c r="V148" s="35">
        <f>SUM(V146:V147)</f>
        <v>2979</v>
      </c>
      <c r="W148" s="35">
        <f>SUM(W146:W147)</f>
        <v>798</v>
      </c>
      <c r="X148" s="53">
        <f t="shared" si="9"/>
        <v>0</v>
      </c>
      <c r="Z148" s="35">
        <f>SUM(Z146:Z147)</f>
        <v>1369</v>
      </c>
      <c r="AA148" s="35">
        <f>SUM(AA146:AA147)</f>
        <v>884</v>
      </c>
      <c r="AB148" s="54">
        <f t="shared" si="10"/>
        <v>6132</v>
      </c>
      <c r="AC148" s="87"/>
    </row>
    <row r="149" spans="1:29" s="54" customFormat="1" ht="15.75">
      <c r="A149" s="6"/>
      <c r="B149" s="2" t="s">
        <v>271</v>
      </c>
      <c r="C149" s="48" t="s">
        <v>37</v>
      </c>
      <c r="D149" s="48" t="s">
        <v>68</v>
      </c>
      <c r="E149" s="103" t="s">
        <v>470</v>
      </c>
      <c r="F149" s="49" t="s">
        <v>36</v>
      </c>
      <c r="G149" s="16" t="s">
        <v>67</v>
      </c>
      <c r="H149" s="50" t="s">
        <v>34</v>
      </c>
      <c r="I149" s="50" t="s">
        <v>72</v>
      </c>
      <c r="J149" s="34">
        <v>0</v>
      </c>
      <c r="K149" s="34">
        <v>0</v>
      </c>
      <c r="L149" s="34">
        <v>0</v>
      </c>
      <c r="M149" s="34">
        <v>0</v>
      </c>
      <c r="N149" s="123">
        <f t="shared" si="8"/>
        <v>0</v>
      </c>
      <c r="O149" s="7"/>
      <c r="P149" s="24" t="s">
        <v>33</v>
      </c>
      <c r="Q149" s="52"/>
      <c r="R149" s="53"/>
      <c r="T149" s="47"/>
      <c r="U149" s="53">
        <f>U148</f>
        <v>102</v>
      </c>
      <c r="V149" s="53">
        <f>V148</f>
        <v>2979</v>
      </c>
      <c r="W149" s="53">
        <f>W148</f>
        <v>798</v>
      </c>
      <c r="X149" s="53">
        <f t="shared" si="9"/>
        <v>0</v>
      </c>
      <c r="Z149" s="53">
        <f>Z148</f>
        <v>1369</v>
      </c>
      <c r="AA149" s="53">
        <f>AA148</f>
        <v>884</v>
      </c>
      <c r="AB149" s="54">
        <f t="shared" si="10"/>
        <v>6132</v>
      </c>
      <c r="AC149" s="87"/>
    </row>
    <row r="150" spans="1:29" s="54" customFormat="1" ht="15.75">
      <c r="A150" s="6"/>
      <c r="B150" s="2" t="s">
        <v>272</v>
      </c>
      <c r="C150" s="48" t="s">
        <v>37</v>
      </c>
      <c r="D150" s="48"/>
      <c r="E150" s="103" t="s">
        <v>470</v>
      </c>
      <c r="F150" s="49" t="s">
        <v>40</v>
      </c>
      <c r="G150" s="16"/>
      <c r="H150" s="50" t="s">
        <v>34</v>
      </c>
      <c r="I150" s="50" t="s">
        <v>72</v>
      </c>
      <c r="J150" s="34"/>
      <c r="K150" s="34"/>
      <c r="L150" s="34">
        <v>0</v>
      </c>
      <c r="M150" s="34">
        <v>0</v>
      </c>
      <c r="N150" s="123">
        <f t="shared" si="8"/>
        <v>0</v>
      </c>
      <c r="O150" s="7"/>
      <c r="P150" s="24"/>
      <c r="Q150" s="52"/>
      <c r="R150" s="53"/>
      <c r="T150" s="47"/>
      <c r="X150" s="53">
        <f t="shared" si="9"/>
        <v>0</v>
      </c>
      <c r="Z150" s="53"/>
      <c r="AB150" s="54">
        <f t="shared" si="10"/>
        <v>0</v>
      </c>
      <c r="AC150" s="87"/>
    </row>
    <row r="151" spans="1:29" s="54" customFormat="1" ht="15.75">
      <c r="A151" s="6"/>
      <c r="B151" s="2" t="s">
        <v>273</v>
      </c>
      <c r="C151" s="48" t="s">
        <v>37</v>
      </c>
      <c r="D151" s="48"/>
      <c r="E151" s="103" t="s">
        <v>470</v>
      </c>
      <c r="F151" s="100" t="s">
        <v>46</v>
      </c>
      <c r="G151" s="22"/>
      <c r="H151" s="50" t="s">
        <v>34</v>
      </c>
      <c r="I151" s="101" t="s">
        <v>72</v>
      </c>
      <c r="J151" s="35">
        <f>SUM(J149:J150)</f>
        <v>0</v>
      </c>
      <c r="K151" s="35">
        <f>SUM(K149:K150)</f>
        <v>0</v>
      </c>
      <c r="L151" s="34">
        <v>0</v>
      </c>
      <c r="M151" s="34">
        <v>0</v>
      </c>
      <c r="N151" s="123">
        <f t="shared" si="8"/>
        <v>0</v>
      </c>
      <c r="O151" s="7"/>
      <c r="P151" s="24"/>
      <c r="Q151" s="52"/>
      <c r="R151" s="53"/>
      <c r="T151" s="109"/>
      <c r="U151" s="35">
        <f>SUM(U149:U150)</f>
        <v>102</v>
      </c>
      <c r="V151" s="35">
        <f>SUM(V149:V150)</f>
        <v>2979</v>
      </c>
      <c r="W151" s="35">
        <f>SUM(W149:W150)</f>
        <v>798</v>
      </c>
      <c r="X151" s="53">
        <f t="shared" si="9"/>
        <v>0</v>
      </c>
      <c r="Z151" s="35">
        <f>SUM(Z149:Z150)</f>
        <v>1369</v>
      </c>
      <c r="AA151" s="35">
        <f>SUM(AA149:AA150)</f>
        <v>884</v>
      </c>
      <c r="AB151" s="54">
        <f t="shared" si="10"/>
        <v>6132</v>
      </c>
      <c r="AC151" s="87"/>
    </row>
    <row r="152" spans="1:29" s="54" customFormat="1" ht="15.75">
      <c r="A152" s="6"/>
      <c r="B152" s="2" t="s">
        <v>274</v>
      </c>
      <c r="C152" s="48" t="s">
        <v>37</v>
      </c>
      <c r="D152" s="48" t="s">
        <v>55</v>
      </c>
      <c r="E152" s="103" t="s">
        <v>470</v>
      </c>
      <c r="F152" s="49" t="s">
        <v>36</v>
      </c>
      <c r="G152" s="16" t="s">
        <v>67</v>
      </c>
      <c r="H152" s="50" t="s">
        <v>33</v>
      </c>
      <c r="I152" s="50" t="s">
        <v>72</v>
      </c>
      <c r="J152" s="34">
        <v>0</v>
      </c>
      <c r="K152" s="34">
        <v>0</v>
      </c>
      <c r="L152" s="34">
        <v>0</v>
      </c>
      <c r="M152" s="34">
        <v>0</v>
      </c>
      <c r="N152" s="123">
        <f t="shared" si="8"/>
        <v>0</v>
      </c>
      <c r="O152" s="7"/>
      <c r="P152" s="24" t="s">
        <v>35</v>
      </c>
      <c r="Q152" s="52"/>
      <c r="R152" s="53"/>
      <c r="T152" s="47"/>
      <c r="V152" s="54">
        <v>6000000</v>
      </c>
      <c r="W152" s="54">
        <v>0</v>
      </c>
      <c r="X152" s="53">
        <f t="shared" si="9"/>
        <v>0</v>
      </c>
      <c r="Z152" s="53">
        <v>0</v>
      </c>
      <c r="AB152" s="54">
        <f t="shared" si="10"/>
        <v>6000000</v>
      </c>
      <c r="AC152" s="87"/>
    </row>
    <row r="153" spans="1:29" s="54" customFormat="1" ht="15.75">
      <c r="A153" s="6"/>
      <c r="B153" s="2" t="s">
        <v>275</v>
      </c>
      <c r="C153" s="48" t="s">
        <v>37</v>
      </c>
      <c r="D153" s="48"/>
      <c r="E153" s="103" t="s">
        <v>470</v>
      </c>
      <c r="F153" s="49" t="s">
        <v>40</v>
      </c>
      <c r="G153" s="16"/>
      <c r="H153" s="50" t="s">
        <v>33</v>
      </c>
      <c r="I153" s="50" t="s">
        <v>72</v>
      </c>
      <c r="J153" s="34"/>
      <c r="K153" s="34"/>
      <c r="L153" s="34">
        <v>0</v>
      </c>
      <c r="M153" s="34">
        <v>0</v>
      </c>
      <c r="N153" s="123">
        <f t="shared" si="8"/>
        <v>0</v>
      </c>
      <c r="O153" s="7"/>
      <c r="P153" s="24"/>
      <c r="Q153" s="52"/>
      <c r="R153" s="53"/>
      <c r="T153" s="47"/>
      <c r="X153" s="53">
        <f t="shared" si="9"/>
        <v>0</v>
      </c>
      <c r="Z153" s="53"/>
      <c r="AB153" s="54">
        <f t="shared" si="10"/>
        <v>0</v>
      </c>
      <c r="AC153" s="87"/>
    </row>
    <row r="154" spans="1:29" s="54" customFormat="1" ht="15.75">
      <c r="A154" s="6"/>
      <c r="B154" s="2" t="s">
        <v>276</v>
      </c>
      <c r="C154" s="48" t="s">
        <v>37</v>
      </c>
      <c r="D154" s="48"/>
      <c r="E154" s="103" t="s">
        <v>470</v>
      </c>
      <c r="F154" s="100" t="s">
        <v>46</v>
      </c>
      <c r="G154" s="22"/>
      <c r="H154" s="50" t="s">
        <v>33</v>
      </c>
      <c r="I154" s="101" t="s">
        <v>72</v>
      </c>
      <c r="J154" s="35">
        <f>SUM(J152:J153)</f>
        <v>0</v>
      </c>
      <c r="K154" s="35">
        <f>SUM(K152:K153)</f>
        <v>0</v>
      </c>
      <c r="L154" s="34">
        <v>0</v>
      </c>
      <c r="M154" s="34">
        <v>0</v>
      </c>
      <c r="N154" s="123">
        <f t="shared" si="8"/>
        <v>0</v>
      </c>
      <c r="O154" s="7"/>
      <c r="P154" s="25"/>
      <c r="Q154" s="52"/>
      <c r="R154" s="53"/>
      <c r="T154" s="110"/>
      <c r="U154" s="111"/>
      <c r="V154" s="111">
        <f>SUM(V152:V153)</f>
        <v>6000000</v>
      </c>
      <c r="W154" s="111">
        <f>SUM(W152:W153)</f>
        <v>0</v>
      </c>
      <c r="X154" s="53">
        <f t="shared" si="9"/>
        <v>0</v>
      </c>
      <c r="Z154" s="111">
        <f>SUM(Z152:Z153)</f>
        <v>0</v>
      </c>
      <c r="AA154" s="111">
        <f>SUM(AA152:AA153)</f>
        <v>0</v>
      </c>
      <c r="AB154" s="97">
        <f t="shared" si="10"/>
        <v>6000000</v>
      </c>
      <c r="AC154" s="98"/>
    </row>
    <row r="155" spans="1:29" s="54" customFormat="1" ht="15.75">
      <c r="A155" s="6"/>
      <c r="B155" s="2" t="s">
        <v>277</v>
      </c>
      <c r="C155" s="48" t="s">
        <v>37</v>
      </c>
      <c r="D155" s="55">
        <v>0</v>
      </c>
      <c r="E155" s="103" t="s">
        <v>470</v>
      </c>
      <c r="F155" s="49" t="s">
        <v>36</v>
      </c>
      <c r="G155" s="11">
        <v>0</v>
      </c>
      <c r="H155" s="50" t="s">
        <v>35</v>
      </c>
      <c r="I155" s="50" t="s">
        <v>72</v>
      </c>
      <c r="J155" s="34">
        <v>0</v>
      </c>
      <c r="K155" s="34">
        <v>0</v>
      </c>
      <c r="L155" s="34">
        <v>0</v>
      </c>
      <c r="M155" s="34">
        <v>0</v>
      </c>
      <c r="N155" s="123">
        <f t="shared" si="8"/>
        <v>0</v>
      </c>
      <c r="O155" s="7"/>
      <c r="P155" s="7"/>
      <c r="Q155" s="52">
        <v>1284.9647836711226</v>
      </c>
      <c r="R155" s="53"/>
      <c r="X155" s="53">
        <f t="shared" si="9"/>
        <v>0</v>
      </c>
      <c r="Y155" s="53" t="e">
        <f>N155/N151</f>
        <v>#DIV/0!</v>
      </c>
    </row>
    <row r="156" spans="1:29" s="54" customFormat="1" ht="15.75">
      <c r="A156" s="6"/>
      <c r="B156" s="2" t="s">
        <v>278</v>
      </c>
      <c r="C156" s="48" t="s">
        <v>37</v>
      </c>
      <c r="D156" s="55"/>
      <c r="E156" s="103" t="s">
        <v>470</v>
      </c>
      <c r="F156" s="49" t="s">
        <v>40</v>
      </c>
      <c r="G156" s="11"/>
      <c r="H156" s="50" t="s">
        <v>35</v>
      </c>
      <c r="I156" s="50" t="s">
        <v>72</v>
      </c>
      <c r="J156" s="34"/>
      <c r="K156" s="34"/>
      <c r="L156" s="34">
        <v>0</v>
      </c>
      <c r="M156" s="34">
        <v>0</v>
      </c>
      <c r="N156" s="123">
        <f t="shared" si="8"/>
        <v>0</v>
      </c>
      <c r="O156" s="7"/>
      <c r="P156" s="7"/>
      <c r="Q156" s="52"/>
      <c r="R156" s="53"/>
      <c r="X156" s="53">
        <f t="shared" si="9"/>
        <v>0</v>
      </c>
      <c r="Y156" s="53"/>
    </row>
    <row r="157" spans="1:29" s="54" customFormat="1" ht="15.75">
      <c r="A157" s="6"/>
      <c r="B157" s="2" t="s">
        <v>279</v>
      </c>
      <c r="C157" s="48" t="s">
        <v>37</v>
      </c>
      <c r="D157" s="55"/>
      <c r="E157" s="103" t="s">
        <v>470</v>
      </c>
      <c r="F157" s="100" t="s">
        <v>46</v>
      </c>
      <c r="G157" s="22"/>
      <c r="H157" s="50" t="s">
        <v>35</v>
      </c>
      <c r="I157" s="101" t="s">
        <v>72</v>
      </c>
      <c r="J157" s="35">
        <f>SUM(J155:J156)</f>
        <v>0</v>
      </c>
      <c r="K157" s="35">
        <f>SUM(K155:K156)</f>
        <v>0</v>
      </c>
      <c r="L157" s="34">
        <v>0</v>
      </c>
      <c r="M157" s="34">
        <v>0</v>
      </c>
      <c r="N157" s="123">
        <f t="shared" si="8"/>
        <v>0</v>
      </c>
      <c r="O157" s="7"/>
      <c r="P157" s="7"/>
      <c r="Q157" s="52">
        <v>1284.9647836711226</v>
      </c>
      <c r="R157" s="53"/>
      <c r="X157" s="53">
        <f t="shared" si="9"/>
        <v>0</v>
      </c>
      <c r="Y157" s="53"/>
    </row>
    <row r="158" spans="1:29" s="180" customFormat="1" ht="14.25">
      <c r="B158" s="170" t="s">
        <v>280</v>
      </c>
      <c r="C158" s="171" t="s">
        <v>152</v>
      </c>
      <c r="D158" s="171">
        <v>31</v>
      </c>
      <c r="E158" s="171" t="s">
        <v>108</v>
      </c>
      <c r="F158" s="173" t="s">
        <v>24</v>
      </c>
      <c r="G158" s="175" t="s">
        <v>67</v>
      </c>
      <c r="H158" s="175" t="s">
        <v>48</v>
      </c>
      <c r="I158" s="175" t="s">
        <v>71</v>
      </c>
      <c r="J158" s="176">
        <v>0</v>
      </c>
      <c r="K158" s="176">
        <v>0</v>
      </c>
      <c r="L158" s="176">
        <v>0</v>
      </c>
      <c r="M158" s="176">
        <v>0</v>
      </c>
      <c r="N158" s="123">
        <f t="shared" si="8"/>
        <v>0</v>
      </c>
      <c r="O158" s="177"/>
      <c r="P158" s="177"/>
      <c r="Q158" s="178"/>
      <c r="R158" s="179"/>
      <c r="X158" s="179">
        <f t="shared" si="9"/>
        <v>0</v>
      </c>
      <c r="Y158" s="179"/>
    </row>
    <row r="159" spans="1:29" s="180" customFormat="1" ht="14.25">
      <c r="B159" s="170" t="s">
        <v>281</v>
      </c>
      <c r="C159" s="171" t="s">
        <v>152</v>
      </c>
      <c r="D159" s="171">
        <v>31</v>
      </c>
      <c r="E159" s="171" t="s">
        <v>108</v>
      </c>
      <c r="F159" s="173" t="s">
        <v>24</v>
      </c>
      <c r="G159" s="175" t="s">
        <v>67</v>
      </c>
      <c r="H159" s="175" t="s">
        <v>22</v>
      </c>
      <c r="I159" s="175" t="s">
        <v>71</v>
      </c>
      <c r="J159" s="176">
        <v>49</v>
      </c>
      <c r="K159" s="176">
        <v>0</v>
      </c>
      <c r="L159" s="176">
        <v>49</v>
      </c>
      <c r="M159" s="176">
        <v>0</v>
      </c>
      <c r="N159" s="123">
        <f t="shared" si="8"/>
        <v>49</v>
      </c>
      <c r="O159" s="177"/>
      <c r="P159" s="177"/>
      <c r="Q159" s="178"/>
      <c r="R159" s="179"/>
      <c r="X159" s="179">
        <f t="shared" si="9"/>
        <v>0</v>
      </c>
      <c r="Y159" s="179"/>
    </row>
    <row r="160" spans="1:29" s="180" customFormat="1" ht="14.25">
      <c r="B160" s="170" t="s">
        <v>282</v>
      </c>
      <c r="C160" s="171" t="s">
        <v>152</v>
      </c>
      <c r="D160" s="172">
        <v>31</v>
      </c>
      <c r="E160" s="171" t="s">
        <v>108</v>
      </c>
      <c r="F160" s="173" t="s">
        <v>24</v>
      </c>
      <c r="G160" s="174" t="s">
        <v>67</v>
      </c>
      <c r="H160" s="175" t="s">
        <v>32</v>
      </c>
      <c r="I160" s="175" t="s">
        <v>71</v>
      </c>
      <c r="J160" s="176">
        <v>49</v>
      </c>
      <c r="K160" s="176">
        <v>0</v>
      </c>
      <c r="L160" s="176">
        <v>49</v>
      </c>
      <c r="M160" s="176">
        <v>0</v>
      </c>
      <c r="N160" s="123">
        <f t="shared" si="8"/>
        <v>49</v>
      </c>
      <c r="O160" s="177"/>
      <c r="P160" s="177"/>
      <c r="Q160" s="178"/>
      <c r="R160" s="179"/>
      <c r="X160" s="179">
        <f t="shared" si="9"/>
        <v>0</v>
      </c>
      <c r="Y160" s="179"/>
    </row>
    <row r="161" spans="2:25" s="180" customFormat="1" ht="14.25">
      <c r="B161" s="170" t="s">
        <v>283</v>
      </c>
      <c r="C161" s="171" t="s">
        <v>152</v>
      </c>
      <c r="D161" s="171">
        <v>31</v>
      </c>
      <c r="E161" s="171" t="s">
        <v>108</v>
      </c>
      <c r="F161" s="173" t="s">
        <v>24</v>
      </c>
      <c r="G161" s="175" t="s">
        <v>67</v>
      </c>
      <c r="H161" s="175" t="s">
        <v>34</v>
      </c>
      <c r="I161" s="175" t="s">
        <v>71</v>
      </c>
      <c r="J161" s="176">
        <v>49</v>
      </c>
      <c r="K161" s="176">
        <v>0</v>
      </c>
      <c r="L161" s="176">
        <v>49</v>
      </c>
      <c r="M161" s="176">
        <v>0</v>
      </c>
      <c r="N161" s="123">
        <f t="shared" si="8"/>
        <v>49</v>
      </c>
      <c r="O161" s="177"/>
      <c r="P161" s="177"/>
      <c r="Q161" s="178"/>
      <c r="R161" s="179"/>
      <c r="X161" s="179">
        <f t="shared" si="9"/>
        <v>0</v>
      </c>
      <c r="Y161" s="179"/>
    </row>
    <row r="162" spans="2:25" s="180" customFormat="1" ht="14.25">
      <c r="B162" s="170" t="s">
        <v>284</v>
      </c>
      <c r="C162" s="171" t="s">
        <v>152</v>
      </c>
      <c r="D162" s="172">
        <v>31</v>
      </c>
      <c r="E162" s="171" t="s">
        <v>108</v>
      </c>
      <c r="F162" s="173" t="s">
        <v>24</v>
      </c>
      <c r="G162" s="174" t="s">
        <v>67</v>
      </c>
      <c r="H162" s="175" t="s">
        <v>33</v>
      </c>
      <c r="I162" s="175" t="s">
        <v>71</v>
      </c>
      <c r="J162" s="176">
        <v>0</v>
      </c>
      <c r="K162" s="176">
        <v>0</v>
      </c>
      <c r="L162" s="176">
        <v>0</v>
      </c>
      <c r="M162" s="176">
        <v>0</v>
      </c>
      <c r="N162" s="123">
        <f t="shared" si="8"/>
        <v>0</v>
      </c>
      <c r="O162" s="177"/>
      <c r="P162" s="177"/>
      <c r="Q162" s="178"/>
      <c r="R162" s="179"/>
      <c r="X162" s="179">
        <f t="shared" si="9"/>
        <v>0</v>
      </c>
      <c r="Y162" s="179"/>
    </row>
    <row r="163" spans="2:25" s="180" customFormat="1" ht="14.25">
      <c r="B163" s="170" t="s">
        <v>285</v>
      </c>
      <c r="C163" s="171" t="s">
        <v>152</v>
      </c>
      <c r="D163" s="172" t="s">
        <v>53</v>
      </c>
      <c r="E163" s="171" t="s">
        <v>108</v>
      </c>
      <c r="F163" s="173" t="s">
        <v>24</v>
      </c>
      <c r="G163" s="174" t="s">
        <v>44</v>
      </c>
      <c r="H163" s="175" t="s">
        <v>35</v>
      </c>
      <c r="I163" s="175" t="s">
        <v>71</v>
      </c>
      <c r="J163" s="176">
        <v>1136337</v>
      </c>
      <c r="K163" s="176">
        <v>0</v>
      </c>
      <c r="L163" s="176">
        <v>162429</v>
      </c>
      <c r="M163" s="176">
        <v>0</v>
      </c>
      <c r="N163" s="123">
        <f t="shared" si="8"/>
        <v>162429</v>
      </c>
      <c r="O163" s="177"/>
      <c r="P163" s="177"/>
      <c r="Q163" s="178">
        <f>N163/N159</f>
        <v>3314.8775510204082</v>
      </c>
      <c r="R163" s="179"/>
      <c r="X163" s="179">
        <f t="shared" si="9"/>
        <v>0</v>
      </c>
      <c r="Y163" s="179">
        <f>N163/N159</f>
        <v>3314.8775510204082</v>
      </c>
    </row>
    <row r="164" spans="2:25" s="180" customFormat="1" ht="14.25">
      <c r="B164" s="170" t="s">
        <v>286</v>
      </c>
      <c r="C164" s="171" t="s">
        <v>151</v>
      </c>
      <c r="D164" s="171">
        <v>31</v>
      </c>
      <c r="E164" s="171" t="s">
        <v>150</v>
      </c>
      <c r="F164" s="173" t="s">
        <v>24</v>
      </c>
      <c r="G164" s="175" t="s">
        <v>67</v>
      </c>
      <c r="H164" s="175" t="s">
        <v>48</v>
      </c>
      <c r="I164" s="175" t="s">
        <v>71</v>
      </c>
      <c r="J164" s="176">
        <v>0</v>
      </c>
      <c r="K164" s="176">
        <v>0</v>
      </c>
      <c r="L164" s="176">
        <v>0</v>
      </c>
      <c r="M164" s="176">
        <v>0</v>
      </c>
      <c r="N164" s="123">
        <f t="shared" si="8"/>
        <v>0</v>
      </c>
      <c r="O164" s="177"/>
      <c r="P164" s="177"/>
      <c r="Q164" s="178"/>
      <c r="R164" s="179"/>
      <c r="X164" s="179">
        <f t="shared" si="9"/>
        <v>0</v>
      </c>
      <c r="Y164" s="179"/>
    </row>
    <row r="165" spans="2:25" s="180" customFormat="1" ht="14.25">
      <c r="B165" s="170" t="s">
        <v>287</v>
      </c>
      <c r="C165" s="171" t="s">
        <v>151</v>
      </c>
      <c r="D165" s="171">
        <v>31</v>
      </c>
      <c r="E165" s="171" t="s">
        <v>150</v>
      </c>
      <c r="F165" s="173" t="s">
        <v>24</v>
      </c>
      <c r="G165" s="175" t="s">
        <v>67</v>
      </c>
      <c r="H165" s="175" t="s">
        <v>22</v>
      </c>
      <c r="I165" s="175" t="s">
        <v>71</v>
      </c>
      <c r="J165" s="176">
        <v>43</v>
      </c>
      <c r="K165" s="176">
        <v>0</v>
      </c>
      <c r="L165" s="176">
        <v>43</v>
      </c>
      <c r="M165" s="176">
        <v>0</v>
      </c>
      <c r="N165" s="123">
        <f t="shared" si="8"/>
        <v>43</v>
      </c>
      <c r="O165" s="177"/>
      <c r="P165" s="177"/>
      <c r="Q165" s="178"/>
      <c r="R165" s="179"/>
      <c r="X165" s="179">
        <f t="shared" si="9"/>
        <v>0</v>
      </c>
      <c r="Y165" s="179"/>
    </row>
    <row r="166" spans="2:25" s="180" customFormat="1" ht="14.25">
      <c r="B166" s="170" t="s">
        <v>288</v>
      </c>
      <c r="C166" s="171" t="s">
        <v>151</v>
      </c>
      <c r="D166" s="172">
        <v>31</v>
      </c>
      <c r="E166" s="171" t="s">
        <v>150</v>
      </c>
      <c r="F166" s="173" t="s">
        <v>24</v>
      </c>
      <c r="G166" s="174" t="s">
        <v>67</v>
      </c>
      <c r="H166" s="175" t="s">
        <v>32</v>
      </c>
      <c r="I166" s="175" t="s">
        <v>71</v>
      </c>
      <c r="J166" s="176">
        <v>43</v>
      </c>
      <c r="K166" s="176">
        <v>0</v>
      </c>
      <c r="L166" s="176">
        <v>43</v>
      </c>
      <c r="M166" s="176">
        <v>0</v>
      </c>
      <c r="N166" s="123">
        <f t="shared" si="8"/>
        <v>43</v>
      </c>
      <c r="O166" s="177"/>
      <c r="P166" s="177"/>
      <c r="Q166" s="178"/>
      <c r="R166" s="179"/>
      <c r="X166" s="179">
        <f t="shared" si="9"/>
        <v>0</v>
      </c>
      <c r="Y166" s="179"/>
    </row>
    <row r="167" spans="2:25" s="180" customFormat="1" ht="14.25">
      <c r="B167" s="170" t="s">
        <v>289</v>
      </c>
      <c r="C167" s="171" t="s">
        <v>151</v>
      </c>
      <c r="D167" s="171">
        <v>31</v>
      </c>
      <c r="E167" s="171" t="s">
        <v>150</v>
      </c>
      <c r="F167" s="173" t="s">
        <v>24</v>
      </c>
      <c r="G167" s="175" t="s">
        <v>67</v>
      </c>
      <c r="H167" s="175" t="s">
        <v>34</v>
      </c>
      <c r="I167" s="175" t="s">
        <v>71</v>
      </c>
      <c r="J167" s="176">
        <v>43</v>
      </c>
      <c r="K167" s="176">
        <v>0</v>
      </c>
      <c r="L167" s="176">
        <v>43</v>
      </c>
      <c r="M167" s="176">
        <v>0</v>
      </c>
      <c r="N167" s="123">
        <f t="shared" si="8"/>
        <v>43</v>
      </c>
      <c r="O167" s="177"/>
      <c r="P167" s="177"/>
      <c r="Q167" s="178"/>
      <c r="R167" s="179"/>
      <c r="X167" s="179">
        <f t="shared" si="9"/>
        <v>0</v>
      </c>
      <c r="Y167" s="179"/>
    </row>
    <row r="168" spans="2:25" s="180" customFormat="1" ht="14.25">
      <c r="B168" s="170" t="s">
        <v>290</v>
      </c>
      <c r="C168" s="171" t="s">
        <v>151</v>
      </c>
      <c r="D168" s="172">
        <v>31</v>
      </c>
      <c r="E168" s="171" t="s">
        <v>150</v>
      </c>
      <c r="F168" s="173" t="s">
        <v>24</v>
      </c>
      <c r="G168" s="174" t="s">
        <v>67</v>
      </c>
      <c r="H168" s="175" t="s">
        <v>33</v>
      </c>
      <c r="I168" s="175" t="s">
        <v>71</v>
      </c>
      <c r="J168" s="176">
        <v>0</v>
      </c>
      <c r="K168" s="176">
        <v>0</v>
      </c>
      <c r="L168" s="176">
        <v>0</v>
      </c>
      <c r="M168" s="176">
        <v>0</v>
      </c>
      <c r="N168" s="123">
        <f t="shared" si="8"/>
        <v>0</v>
      </c>
      <c r="O168" s="177"/>
      <c r="P168" s="177"/>
      <c r="Q168" s="178"/>
      <c r="R168" s="179"/>
      <c r="X168" s="179">
        <f t="shared" si="9"/>
        <v>0</v>
      </c>
      <c r="Y168" s="179"/>
    </row>
    <row r="169" spans="2:25" s="180" customFormat="1" ht="14.25">
      <c r="B169" s="170" t="s">
        <v>291</v>
      </c>
      <c r="C169" s="171" t="s">
        <v>151</v>
      </c>
      <c r="D169" s="172" t="s">
        <v>53</v>
      </c>
      <c r="E169" s="171" t="s">
        <v>150</v>
      </c>
      <c r="F169" s="173" t="s">
        <v>24</v>
      </c>
      <c r="G169" s="174" t="s">
        <v>44</v>
      </c>
      <c r="H169" s="175" t="s">
        <v>35</v>
      </c>
      <c r="I169" s="175" t="s">
        <v>71</v>
      </c>
      <c r="J169" s="176">
        <v>248083</v>
      </c>
      <c r="K169" s="176">
        <v>0</v>
      </c>
      <c r="L169" s="176">
        <v>151768</v>
      </c>
      <c r="M169" s="176">
        <v>0</v>
      </c>
      <c r="N169" s="123">
        <f t="shared" si="8"/>
        <v>151768</v>
      </c>
      <c r="O169" s="177"/>
      <c r="P169" s="177"/>
      <c r="Q169" s="178">
        <f>N169/N165</f>
        <v>3529.4883720930234</v>
      </c>
      <c r="R169" s="179"/>
      <c r="X169" s="179">
        <f t="shared" si="9"/>
        <v>0</v>
      </c>
      <c r="Y169" s="179">
        <f>N169/N165</f>
        <v>3529.4883720930234</v>
      </c>
    </row>
    <row r="170" spans="2:25" s="180" customFormat="1" ht="14.25">
      <c r="B170" s="170" t="s">
        <v>292</v>
      </c>
      <c r="C170" s="171" t="s">
        <v>25</v>
      </c>
      <c r="D170" s="171" t="s">
        <v>54</v>
      </c>
      <c r="E170" s="171" t="s">
        <v>107</v>
      </c>
      <c r="F170" s="173" t="s">
        <v>26</v>
      </c>
      <c r="G170" s="173">
        <v>20</v>
      </c>
      <c r="H170" s="175" t="s">
        <v>48</v>
      </c>
      <c r="I170" s="175" t="s">
        <v>71</v>
      </c>
      <c r="J170" s="176">
        <v>0</v>
      </c>
      <c r="K170" s="176">
        <v>0</v>
      </c>
      <c r="L170" s="176">
        <v>0</v>
      </c>
      <c r="M170" s="176">
        <v>4</v>
      </c>
      <c r="N170" s="123">
        <f t="shared" si="8"/>
        <v>4</v>
      </c>
      <c r="O170" s="177"/>
      <c r="P170" s="177"/>
      <c r="Q170" s="178"/>
      <c r="R170" s="179"/>
      <c r="X170" s="179">
        <f t="shared" si="9"/>
        <v>0</v>
      </c>
      <c r="Y170" s="179"/>
    </row>
    <row r="171" spans="2:25" s="180" customFormat="1" ht="14.25">
      <c r="B171" s="170" t="s">
        <v>293</v>
      </c>
      <c r="C171" s="171" t="s">
        <v>25</v>
      </c>
      <c r="D171" s="171" t="s">
        <v>54</v>
      </c>
      <c r="E171" s="171" t="s">
        <v>107</v>
      </c>
      <c r="F171" s="173" t="s">
        <v>26</v>
      </c>
      <c r="G171" s="173">
        <v>20</v>
      </c>
      <c r="H171" s="175" t="s">
        <v>22</v>
      </c>
      <c r="I171" s="175" t="s">
        <v>71</v>
      </c>
      <c r="J171" s="176">
        <v>0</v>
      </c>
      <c r="K171" s="176">
        <v>0</v>
      </c>
      <c r="L171" s="176">
        <v>0</v>
      </c>
      <c r="M171" s="176">
        <v>99</v>
      </c>
      <c r="N171" s="123">
        <f t="shared" si="8"/>
        <v>99</v>
      </c>
      <c r="O171" s="177"/>
      <c r="P171" s="177"/>
      <c r="Q171" s="178"/>
      <c r="R171" s="179"/>
      <c r="X171" s="179">
        <f t="shared" si="9"/>
        <v>0</v>
      </c>
      <c r="Y171" s="179"/>
    </row>
    <row r="172" spans="2:25" s="180" customFormat="1" ht="14.25">
      <c r="B172" s="170" t="s">
        <v>294</v>
      </c>
      <c r="C172" s="171" t="s">
        <v>25</v>
      </c>
      <c r="D172" s="172" t="s">
        <v>54</v>
      </c>
      <c r="E172" s="171" t="s">
        <v>107</v>
      </c>
      <c r="F172" s="173" t="s">
        <v>26</v>
      </c>
      <c r="G172" s="174">
        <v>20</v>
      </c>
      <c r="H172" s="175" t="s">
        <v>32</v>
      </c>
      <c r="I172" s="175" t="s">
        <v>71</v>
      </c>
      <c r="J172" s="176">
        <v>0</v>
      </c>
      <c r="K172" s="176">
        <v>0</v>
      </c>
      <c r="L172" s="176">
        <v>0</v>
      </c>
      <c r="M172" s="176">
        <v>100</v>
      </c>
      <c r="N172" s="123">
        <f t="shared" si="8"/>
        <v>100</v>
      </c>
      <c r="O172" s="177"/>
      <c r="P172" s="177"/>
      <c r="Q172" s="178"/>
      <c r="R172" s="179"/>
      <c r="X172" s="179">
        <f t="shared" si="9"/>
        <v>0</v>
      </c>
      <c r="Y172" s="179"/>
    </row>
    <row r="173" spans="2:25" s="180" customFormat="1" ht="14.25">
      <c r="B173" s="170" t="s">
        <v>295</v>
      </c>
      <c r="C173" s="171" t="s">
        <v>25</v>
      </c>
      <c r="D173" s="171" t="s">
        <v>54</v>
      </c>
      <c r="E173" s="171" t="s">
        <v>107</v>
      </c>
      <c r="F173" s="173" t="s">
        <v>26</v>
      </c>
      <c r="G173" s="173">
        <v>20</v>
      </c>
      <c r="H173" s="175" t="s">
        <v>34</v>
      </c>
      <c r="I173" s="175" t="s">
        <v>71</v>
      </c>
      <c r="J173" s="176">
        <v>0</v>
      </c>
      <c r="K173" s="176">
        <v>0</v>
      </c>
      <c r="L173" s="176">
        <v>0</v>
      </c>
      <c r="M173" s="176">
        <v>100</v>
      </c>
      <c r="N173" s="123">
        <f t="shared" si="8"/>
        <v>100</v>
      </c>
      <c r="O173" s="177"/>
      <c r="P173" s="177"/>
      <c r="Q173" s="178"/>
      <c r="R173" s="179"/>
      <c r="X173" s="179">
        <f t="shared" si="9"/>
        <v>0</v>
      </c>
      <c r="Y173" s="179"/>
    </row>
    <row r="174" spans="2:25" s="180" customFormat="1" ht="14.25">
      <c r="B174" s="170" t="s">
        <v>296</v>
      </c>
      <c r="C174" s="171" t="s">
        <v>25</v>
      </c>
      <c r="D174" s="172" t="s">
        <v>54</v>
      </c>
      <c r="E174" s="171" t="s">
        <v>107</v>
      </c>
      <c r="F174" s="173" t="s">
        <v>26</v>
      </c>
      <c r="G174" s="174">
        <v>20</v>
      </c>
      <c r="H174" s="175" t="s">
        <v>33</v>
      </c>
      <c r="I174" s="175" t="s">
        <v>71</v>
      </c>
      <c r="J174" s="176">
        <v>0</v>
      </c>
      <c r="K174" s="176">
        <v>0</v>
      </c>
      <c r="L174" s="176">
        <v>0</v>
      </c>
      <c r="M174" s="176">
        <v>3</v>
      </c>
      <c r="N174" s="123">
        <f t="shared" si="8"/>
        <v>3</v>
      </c>
      <c r="O174" s="177"/>
      <c r="P174" s="177"/>
      <c r="Q174" s="178"/>
      <c r="R174" s="179"/>
      <c r="X174" s="179">
        <f t="shared" si="9"/>
        <v>0</v>
      </c>
      <c r="Y174" s="179"/>
    </row>
    <row r="175" spans="2:25" s="180" customFormat="1" ht="14.25">
      <c r="B175" s="170" t="s">
        <v>297</v>
      </c>
      <c r="C175" s="171" t="s">
        <v>25</v>
      </c>
      <c r="D175" s="172" t="s">
        <v>54</v>
      </c>
      <c r="E175" s="171" t="s">
        <v>107</v>
      </c>
      <c r="F175" s="173" t="s">
        <v>26</v>
      </c>
      <c r="G175" s="174" t="s">
        <v>45</v>
      </c>
      <c r="H175" s="175" t="s">
        <v>35</v>
      </c>
      <c r="I175" s="175" t="s">
        <v>71</v>
      </c>
      <c r="J175" s="176">
        <v>0</v>
      </c>
      <c r="K175" s="176">
        <v>0</v>
      </c>
      <c r="L175" s="176">
        <v>0</v>
      </c>
      <c r="M175" s="176">
        <v>435349</v>
      </c>
      <c r="N175" s="123">
        <f t="shared" si="8"/>
        <v>435349</v>
      </c>
      <c r="O175" s="177">
        <f>N175/N171</f>
        <v>4397.4646464646466</v>
      </c>
      <c r="P175" s="177"/>
      <c r="Q175" s="178">
        <f>N175/N171</f>
        <v>4397.4646464646466</v>
      </c>
      <c r="R175" s="179"/>
      <c r="X175" s="179">
        <f t="shared" si="9"/>
        <v>0</v>
      </c>
      <c r="Y175" s="179">
        <f>N175/N171</f>
        <v>4397.4646464646466</v>
      </c>
    </row>
    <row r="176" spans="2:25" s="180" customFormat="1" ht="14.25">
      <c r="B176" s="170" t="s">
        <v>298</v>
      </c>
      <c r="C176" s="171" t="s">
        <v>77</v>
      </c>
      <c r="D176" s="171" t="s">
        <v>54</v>
      </c>
      <c r="E176" s="171" t="s">
        <v>104</v>
      </c>
      <c r="F176" s="173" t="s">
        <v>24</v>
      </c>
      <c r="G176" s="173">
        <v>20</v>
      </c>
      <c r="H176" s="175" t="s">
        <v>48</v>
      </c>
      <c r="I176" s="175" t="s">
        <v>71</v>
      </c>
      <c r="J176" s="176">
        <v>0</v>
      </c>
      <c r="K176" s="176">
        <v>0</v>
      </c>
      <c r="L176" s="176">
        <v>0</v>
      </c>
      <c r="M176" s="176">
        <v>0</v>
      </c>
      <c r="N176" s="123">
        <f t="shared" si="8"/>
        <v>0</v>
      </c>
      <c r="O176" s="177"/>
      <c r="P176" s="177"/>
      <c r="Q176" s="178"/>
      <c r="R176" s="179"/>
      <c r="X176" s="179">
        <f t="shared" si="9"/>
        <v>0</v>
      </c>
      <c r="Y176" s="179"/>
    </row>
    <row r="177" spans="2:25" s="180" customFormat="1" ht="14.25">
      <c r="B177" s="170" t="s">
        <v>299</v>
      </c>
      <c r="C177" s="171" t="s">
        <v>77</v>
      </c>
      <c r="D177" s="171" t="s">
        <v>54</v>
      </c>
      <c r="E177" s="171" t="s">
        <v>104</v>
      </c>
      <c r="F177" s="173" t="s">
        <v>24</v>
      </c>
      <c r="G177" s="173">
        <v>20</v>
      </c>
      <c r="H177" s="175" t="s">
        <v>22</v>
      </c>
      <c r="I177" s="175" t="s">
        <v>71</v>
      </c>
      <c r="J177" s="176">
        <v>0</v>
      </c>
      <c r="K177" s="176">
        <v>0</v>
      </c>
      <c r="L177" s="176">
        <v>0</v>
      </c>
      <c r="M177" s="176">
        <v>0</v>
      </c>
      <c r="N177" s="123">
        <f t="shared" si="8"/>
        <v>0</v>
      </c>
      <c r="O177" s="177"/>
      <c r="P177" s="177"/>
      <c r="Q177" s="178"/>
      <c r="R177" s="179"/>
      <c r="X177" s="179">
        <f t="shared" si="9"/>
        <v>0</v>
      </c>
      <c r="Y177" s="179"/>
    </row>
    <row r="178" spans="2:25" s="180" customFormat="1" ht="14.25">
      <c r="B178" s="170" t="s">
        <v>300</v>
      </c>
      <c r="C178" s="171" t="s">
        <v>77</v>
      </c>
      <c r="D178" s="172" t="s">
        <v>54</v>
      </c>
      <c r="E178" s="171" t="s">
        <v>104</v>
      </c>
      <c r="F178" s="173" t="s">
        <v>24</v>
      </c>
      <c r="G178" s="174">
        <v>20</v>
      </c>
      <c r="H178" s="175" t="s">
        <v>32</v>
      </c>
      <c r="I178" s="175" t="s">
        <v>71</v>
      </c>
      <c r="J178" s="176">
        <v>0</v>
      </c>
      <c r="K178" s="176">
        <v>0</v>
      </c>
      <c r="L178" s="176">
        <v>0</v>
      </c>
      <c r="M178" s="176">
        <v>0</v>
      </c>
      <c r="N178" s="123">
        <f t="shared" si="8"/>
        <v>0</v>
      </c>
      <c r="O178" s="177"/>
      <c r="P178" s="177"/>
      <c r="Q178" s="178"/>
      <c r="R178" s="179"/>
      <c r="X178" s="179">
        <f t="shared" si="9"/>
        <v>0</v>
      </c>
      <c r="Y178" s="179"/>
    </row>
    <row r="179" spans="2:25" s="180" customFormat="1" ht="14.25">
      <c r="B179" s="170" t="s">
        <v>301</v>
      </c>
      <c r="C179" s="171" t="s">
        <v>77</v>
      </c>
      <c r="D179" s="171" t="s">
        <v>54</v>
      </c>
      <c r="E179" s="171" t="s">
        <v>104</v>
      </c>
      <c r="F179" s="173" t="s">
        <v>24</v>
      </c>
      <c r="G179" s="173">
        <v>20</v>
      </c>
      <c r="H179" s="175" t="s">
        <v>34</v>
      </c>
      <c r="I179" s="175" t="s">
        <v>71</v>
      </c>
      <c r="J179" s="176">
        <v>0</v>
      </c>
      <c r="K179" s="176">
        <v>0</v>
      </c>
      <c r="L179" s="176">
        <v>0</v>
      </c>
      <c r="M179" s="176">
        <v>0</v>
      </c>
      <c r="N179" s="123">
        <f t="shared" si="8"/>
        <v>0</v>
      </c>
      <c r="O179" s="177"/>
      <c r="P179" s="177"/>
      <c r="Q179" s="178"/>
      <c r="R179" s="179"/>
      <c r="X179" s="179">
        <f t="shared" si="9"/>
        <v>0</v>
      </c>
      <c r="Y179" s="179"/>
    </row>
    <row r="180" spans="2:25" s="180" customFormat="1" ht="14.25">
      <c r="B180" s="170" t="s">
        <v>302</v>
      </c>
      <c r="C180" s="171" t="s">
        <v>77</v>
      </c>
      <c r="D180" s="172" t="s">
        <v>54</v>
      </c>
      <c r="E180" s="171" t="s">
        <v>104</v>
      </c>
      <c r="F180" s="173" t="s">
        <v>24</v>
      </c>
      <c r="G180" s="174">
        <v>20</v>
      </c>
      <c r="H180" s="175" t="s">
        <v>33</v>
      </c>
      <c r="I180" s="175" t="s">
        <v>71</v>
      </c>
      <c r="J180" s="176">
        <v>0</v>
      </c>
      <c r="K180" s="176">
        <v>0</v>
      </c>
      <c r="L180" s="176">
        <v>0</v>
      </c>
      <c r="M180" s="176">
        <v>0</v>
      </c>
      <c r="N180" s="123">
        <f t="shared" si="8"/>
        <v>0</v>
      </c>
      <c r="O180" s="177"/>
      <c r="P180" s="177"/>
      <c r="Q180" s="178"/>
      <c r="R180" s="179"/>
      <c r="X180" s="179">
        <f t="shared" si="9"/>
        <v>0</v>
      </c>
      <c r="Y180" s="179"/>
    </row>
    <row r="181" spans="2:25" s="180" customFormat="1" ht="14.25">
      <c r="B181" s="170" t="s">
        <v>303</v>
      </c>
      <c r="C181" s="171" t="s">
        <v>77</v>
      </c>
      <c r="D181" s="172" t="s">
        <v>54</v>
      </c>
      <c r="E181" s="171" t="s">
        <v>104</v>
      </c>
      <c r="F181" s="173" t="s">
        <v>24</v>
      </c>
      <c r="G181" s="174" t="s">
        <v>45</v>
      </c>
      <c r="H181" s="175" t="s">
        <v>35</v>
      </c>
      <c r="I181" s="175" t="s">
        <v>71</v>
      </c>
      <c r="J181" s="176">
        <v>0</v>
      </c>
      <c r="K181" s="176">
        <v>0</v>
      </c>
      <c r="L181" s="176">
        <v>0</v>
      </c>
      <c r="M181" s="176">
        <v>0</v>
      </c>
      <c r="N181" s="123">
        <f t="shared" si="8"/>
        <v>0</v>
      </c>
      <c r="O181" s="177"/>
      <c r="P181" s="177"/>
      <c r="Q181" s="178"/>
      <c r="R181" s="179"/>
      <c r="X181" s="179">
        <f t="shared" si="9"/>
        <v>0</v>
      </c>
      <c r="Y181" s="179" t="e">
        <f>N181/N177</f>
        <v>#DIV/0!</v>
      </c>
    </row>
    <row r="182" spans="2:25" s="180" customFormat="1" ht="14.25">
      <c r="B182" s="170" t="s">
        <v>304</v>
      </c>
      <c r="C182" s="171" t="s">
        <v>19</v>
      </c>
      <c r="D182" s="171" t="s">
        <v>68</v>
      </c>
      <c r="E182" s="171" t="s">
        <v>19</v>
      </c>
      <c r="F182" s="173" t="s">
        <v>23</v>
      </c>
      <c r="G182" s="173">
        <v>21</v>
      </c>
      <c r="H182" s="175" t="s">
        <v>48</v>
      </c>
      <c r="I182" s="175" t="s">
        <v>71</v>
      </c>
      <c r="J182" s="176">
        <v>0</v>
      </c>
      <c r="K182" s="176">
        <v>0</v>
      </c>
      <c r="L182" s="176">
        <v>0</v>
      </c>
      <c r="M182" s="176">
        <v>7</v>
      </c>
      <c r="N182" s="123">
        <f t="shared" si="8"/>
        <v>7</v>
      </c>
      <c r="O182" s="177" t="s">
        <v>129</v>
      </c>
      <c r="P182" s="177"/>
      <c r="Q182" s="178"/>
      <c r="R182" s="179"/>
      <c r="X182" s="179">
        <f t="shared" si="9"/>
        <v>0</v>
      </c>
      <c r="Y182" s="179"/>
    </row>
    <row r="183" spans="2:25" s="180" customFormat="1" ht="14.25">
      <c r="B183" s="170" t="s">
        <v>305</v>
      </c>
      <c r="C183" s="171" t="s">
        <v>19</v>
      </c>
      <c r="D183" s="171" t="s">
        <v>68</v>
      </c>
      <c r="E183" s="171" t="s">
        <v>19</v>
      </c>
      <c r="F183" s="173" t="s">
        <v>23</v>
      </c>
      <c r="G183" s="173">
        <v>21</v>
      </c>
      <c r="H183" s="175" t="s">
        <v>22</v>
      </c>
      <c r="I183" s="175" t="s">
        <v>71</v>
      </c>
      <c r="J183" s="176">
        <v>0</v>
      </c>
      <c r="K183" s="176">
        <v>0</v>
      </c>
      <c r="L183" s="176">
        <v>0</v>
      </c>
      <c r="M183" s="176">
        <v>12</v>
      </c>
      <c r="N183" s="123">
        <f t="shared" si="8"/>
        <v>12</v>
      </c>
      <c r="O183" s="177"/>
      <c r="P183" s="177"/>
      <c r="Q183" s="178"/>
      <c r="R183" s="179"/>
      <c r="X183" s="179">
        <f t="shared" si="9"/>
        <v>0</v>
      </c>
      <c r="Y183" s="179"/>
    </row>
    <row r="184" spans="2:25" s="180" customFormat="1" ht="14.25">
      <c r="B184" s="170" t="s">
        <v>306</v>
      </c>
      <c r="C184" s="171" t="s">
        <v>19</v>
      </c>
      <c r="D184" s="172" t="s">
        <v>68</v>
      </c>
      <c r="E184" s="171" t="s">
        <v>19</v>
      </c>
      <c r="F184" s="173" t="s">
        <v>23</v>
      </c>
      <c r="G184" s="174">
        <v>21</v>
      </c>
      <c r="H184" s="175" t="s">
        <v>32</v>
      </c>
      <c r="I184" s="175" t="s">
        <v>71</v>
      </c>
      <c r="J184" s="176">
        <v>0</v>
      </c>
      <c r="K184" s="176">
        <v>0</v>
      </c>
      <c r="L184" s="176">
        <v>0</v>
      </c>
      <c r="M184" s="176">
        <v>12</v>
      </c>
      <c r="N184" s="123">
        <f t="shared" si="8"/>
        <v>12</v>
      </c>
      <c r="O184" s="177"/>
      <c r="P184" s="177"/>
      <c r="Q184" s="178"/>
      <c r="R184" s="179"/>
      <c r="X184" s="179">
        <f t="shared" si="9"/>
        <v>0</v>
      </c>
      <c r="Y184" s="179"/>
    </row>
    <row r="185" spans="2:25" s="180" customFormat="1" ht="14.25">
      <c r="B185" s="170" t="s">
        <v>307</v>
      </c>
      <c r="C185" s="171" t="s">
        <v>19</v>
      </c>
      <c r="D185" s="171" t="s">
        <v>68</v>
      </c>
      <c r="E185" s="171" t="s">
        <v>19</v>
      </c>
      <c r="F185" s="173" t="s">
        <v>23</v>
      </c>
      <c r="G185" s="173">
        <v>21</v>
      </c>
      <c r="H185" s="175" t="s">
        <v>34</v>
      </c>
      <c r="I185" s="175" t="s">
        <v>71</v>
      </c>
      <c r="J185" s="176">
        <v>0</v>
      </c>
      <c r="K185" s="176">
        <v>0</v>
      </c>
      <c r="L185" s="176">
        <v>0</v>
      </c>
      <c r="M185" s="176">
        <v>0</v>
      </c>
      <c r="N185" s="123">
        <f t="shared" si="8"/>
        <v>0</v>
      </c>
      <c r="O185" s="177"/>
      <c r="P185" s="177"/>
      <c r="Q185" s="178"/>
      <c r="R185" s="179"/>
      <c r="X185" s="179">
        <f t="shared" si="9"/>
        <v>0</v>
      </c>
      <c r="Y185" s="179"/>
    </row>
    <row r="186" spans="2:25" s="180" customFormat="1" ht="14.25">
      <c r="B186" s="170" t="s">
        <v>308</v>
      </c>
      <c r="C186" s="171" t="s">
        <v>19</v>
      </c>
      <c r="D186" s="172" t="s">
        <v>68</v>
      </c>
      <c r="E186" s="171" t="s">
        <v>19</v>
      </c>
      <c r="F186" s="173" t="s">
        <v>23</v>
      </c>
      <c r="G186" s="174">
        <v>21</v>
      </c>
      <c r="H186" s="175" t="s">
        <v>33</v>
      </c>
      <c r="I186" s="175" t="s">
        <v>71</v>
      </c>
      <c r="J186" s="176">
        <v>0</v>
      </c>
      <c r="K186" s="176">
        <v>0</v>
      </c>
      <c r="L186" s="176">
        <v>0</v>
      </c>
      <c r="M186" s="176">
        <v>7</v>
      </c>
      <c r="N186" s="123">
        <f t="shared" si="8"/>
        <v>7</v>
      </c>
      <c r="O186" s="177"/>
      <c r="P186" s="177"/>
      <c r="Q186" s="178"/>
      <c r="R186" s="179"/>
      <c r="X186" s="179">
        <f t="shared" si="9"/>
        <v>0</v>
      </c>
      <c r="Y186" s="179"/>
    </row>
    <row r="187" spans="2:25" s="180" customFormat="1" ht="14.25">
      <c r="B187" s="170" t="s">
        <v>309</v>
      </c>
      <c r="C187" s="171" t="s">
        <v>19</v>
      </c>
      <c r="D187" s="172">
        <v>0</v>
      </c>
      <c r="E187" s="171" t="s">
        <v>19</v>
      </c>
      <c r="F187" s="173" t="s">
        <v>23</v>
      </c>
      <c r="G187" s="174">
        <v>0</v>
      </c>
      <c r="H187" s="175" t="s">
        <v>35</v>
      </c>
      <c r="I187" s="175" t="s">
        <v>71</v>
      </c>
      <c r="J187" s="176">
        <v>0</v>
      </c>
      <c r="K187" s="176">
        <v>0</v>
      </c>
      <c r="L187" s="176">
        <v>0</v>
      </c>
      <c r="M187" s="176">
        <v>0</v>
      </c>
      <c r="N187" s="123">
        <f t="shared" si="8"/>
        <v>0</v>
      </c>
      <c r="O187" s="177"/>
      <c r="P187" s="177"/>
      <c r="Q187" s="178">
        <f>N187/N183</f>
        <v>0</v>
      </c>
      <c r="R187" s="179"/>
      <c r="X187" s="179">
        <f t="shared" si="9"/>
        <v>0</v>
      </c>
      <c r="Y187" s="179">
        <f>N187/N183</f>
        <v>0</v>
      </c>
    </row>
    <row r="188" spans="2:25" s="180" customFormat="1" ht="14.25">
      <c r="B188" s="170" t="s">
        <v>310</v>
      </c>
      <c r="C188" s="171" t="s">
        <v>20</v>
      </c>
      <c r="D188" s="171" t="s">
        <v>55</v>
      </c>
      <c r="E188" s="170" t="s">
        <v>141</v>
      </c>
      <c r="F188" s="173" t="s">
        <v>24</v>
      </c>
      <c r="G188" s="173" t="s">
        <v>56</v>
      </c>
      <c r="H188" s="175" t="s">
        <v>48</v>
      </c>
      <c r="I188" s="175" t="s">
        <v>71</v>
      </c>
      <c r="J188" s="176">
        <v>0</v>
      </c>
      <c r="K188" s="176">
        <v>0</v>
      </c>
      <c r="L188" s="176">
        <v>0</v>
      </c>
      <c r="M188" s="176">
        <v>5</v>
      </c>
      <c r="N188" s="123">
        <f t="shared" si="8"/>
        <v>5</v>
      </c>
      <c r="O188" s="177"/>
      <c r="P188" s="177"/>
      <c r="Q188" s="178"/>
      <c r="R188" s="179"/>
      <c r="X188" s="179">
        <f t="shared" si="9"/>
        <v>0</v>
      </c>
      <c r="Y188" s="179"/>
    </row>
    <row r="189" spans="2:25" s="180" customFormat="1" ht="14.25">
      <c r="B189" s="170" t="s">
        <v>311</v>
      </c>
      <c r="C189" s="171" t="s">
        <v>20</v>
      </c>
      <c r="D189" s="171" t="s">
        <v>55</v>
      </c>
      <c r="E189" s="170" t="s">
        <v>141</v>
      </c>
      <c r="F189" s="173" t="s">
        <v>24</v>
      </c>
      <c r="G189" s="173" t="s">
        <v>56</v>
      </c>
      <c r="H189" s="175" t="s">
        <v>22</v>
      </c>
      <c r="I189" s="175" t="s">
        <v>71</v>
      </c>
      <c r="J189" s="176">
        <v>0</v>
      </c>
      <c r="K189" s="176">
        <v>0</v>
      </c>
      <c r="L189" s="176">
        <v>0</v>
      </c>
      <c r="M189" s="176">
        <v>79</v>
      </c>
      <c r="N189" s="123">
        <f t="shared" si="8"/>
        <v>79</v>
      </c>
      <c r="O189" s="177"/>
      <c r="P189" s="177"/>
      <c r="Q189" s="178"/>
      <c r="R189" s="179"/>
      <c r="X189" s="179">
        <f t="shared" si="9"/>
        <v>0</v>
      </c>
      <c r="Y189" s="179"/>
    </row>
    <row r="190" spans="2:25" s="180" customFormat="1" ht="14.25">
      <c r="B190" s="170" t="s">
        <v>312</v>
      </c>
      <c r="C190" s="171" t="s">
        <v>20</v>
      </c>
      <c r="D190" s="172" t="s">
        <v>55</v>
      </c>
      <c r="E190" s="170" t="s">
        <v>141</v>
      </c>
      <c r="F190" s="173" t="s">
        <v>24</v>
      </c>
      <c r="G190" s="174" t="s">
        <v>56</v>
      </c>
      <c r="H190" s="175" t="s">
        <v>32</v>
      </c>
      <c r="I190" s="175" t="s">
        <v>71</v>
      </c>
      <c r="J190" s="176">
        <v>0</v>
      </c>
      <c r="K190" s="176">
        <v>0</v>
      </c>
      <c r="L190" s="176">
        <v>0</v>
      </c>
      <c r="M190" s="176">
        <v>69</v>
      </c>
      <c r="N190" s="123">
        <f t="shared" si="8"/>
        <v>69</v>
      </c>
      <c r="O190" s="177"/>
      <c r="P190" s="177"/>
      <c r="Q190" s="178"/>
      <c r="R190" s="179"/>
      <c r="X190" s="179">
        <f t="shared" si="9"/>
        <v>0</v>
      </c>
      <c r="Y190" s="179"/>
    </row>
    <row r="191" spans="2:25" s="180" customFormat="1" ht="14.25">
      <c r="B191" s="170" t="s">
        <v>313</v>
      </c>
      <c r="C191" s="171" t="s">
        <v>20</v>
      </c>
      <c r="D191" s="171" t="s">
        <v>55</v>
      </c>
      <c r="E191" s="170" t="s">
        <v>141</v>
      </c>
      <c r="F191" s="173" t="s">
        <v>24</v>
      </c>
      <c r="G191" s="173" t="s">
        <v>56</v>
      </c>
      <c r="H191" s="175" t="s">
        <v>34</v>
      </c>
      <c r="I191" s="175" t="s">
        <v>71</v>
      </c>
      <c r="J191" s="176">
        <v>0</v>
      </c>
      <c r="K191" s="176">
        <v>0</v>
      </c>
      <c r="L191" s="176">
        <v>0</v>
      </c>
      <c r="M191" s="176">
        <v>0</v>
      </c>
      <c r="N191" s="123">
        <f t="shared" si="8"/>
        <v>0</v>
      </c>
      <c r="O191" s="177"/>
      <c r="P191" s="177"/>
      <c r="Q191" s="178"/>
      <c r="R191" s="179"/>
      <c r="X191" s="179">
        <f t="shared" si="9"/>
        <v>0</v>
      </c>
      <c r="Y191" s="179"/>
    </row>
    <row r="192" spans="2:25" s="180" customFormat="1" ht="14.25">
      <c r="B192" s="170" t="s">
        <v>314</v>
      </c>
      <c r="C192" s="171" t="s">
        <v>20</v>
      </c>
      <c r="D192" s="172" t="s">
        <v>55</v>
      </c>
      <c r="E192" s="170" t="s">
        <v>141</v>
      </c>
      <c r="F192" s="173" t="s">
        <v>24</v>
      </c>
      <c r="G192" s="174" t="s">
        <v>56</v>
      </c>
      <c r="H192" s="175" t="s">
        <v>33</v>
      </c>
      <c r="I192" s="175" t="s">
        <v>71</v>
      </c>
      <c r="J192" s="176">
        <v>0</v>
      </c>
      <c r="K192" s="176">
        <v>0</v>
      </c>
      <c r="L192" s="176">
        <v>0</v>
      </c>
      <c r="M192" s="176">
        <v>15</v>
      </c>
      <c r="N192" s="123">
        <f t="shared" si="8"/>
        <v>15</v>
      </c>
      <c r="O192" s="177"/>
      <c r="P192" s="177"/>
      <c r="Q192" s="178"/>
      <c r="R192" s="179"/>
      <c r="X192" s="179">
        <f t="shared" si="9"/>
        <v>0</v>
      </c>
      <c r="Y192" s="179"/>
    </row>
    <row r="193" spans="2:25" s="180" customFormat="1" ht="14.25">
      <c r="B193" s="170" t="s">
        <v>315</v>
      </c>
      <c r="C193" s="171" t="s">
        <v>20</v>
      </c>
      <c r="D193" s="172" t="s">
        <v>55</v>
      </c>
      <c r="E193" s="170" t="s">
        <v>141</v>
      </c>
      <c r="F193" s="173" t="s">
        <v>24</v>
      </c>
      <c r="G193" s="174" t="s">
        <v>44</v>
      </c>
      <c r="H193" s="175" t="s">
        <v>35</v>
      </c>
      <c r="I193" s="175" t="s">
        <v>71</v>
      </c>
      <c r="J193" s="176">
        <v>0</v>
      </c>
      <c r="K193" s="176">
        <v>0</v>
      </c>
      <c r="L193" s="176">
        <v>0</v>
      </c>
      <c r="M193" s="176">
        <v>115826</v>
      </c>
      <c r="N193" s="123">
        <f t="shared" si="8"/>
        <v>115826</v>
      </c>
      <c r="O193" s="177"/>
      <c r="P193" s="177"/>
      <c r="Q193" s="178">
        <f>N193/N189</f>
        <v>1466.1518987341772</v>
      </c>
      <c r="R193" s="179"/>
      <c r="X193" s="179">
        <f t="shared" si="9"/>
        <v>0</v>
      </c>
      <c r="Y193" s="179">
        <f>N193/N189</f>
        <v>1466.1518987341772</v>
      </c>
    </row>
    <row r="194" spans="2:25" s="54" customFormat="1" ht="14.25">
      <c r="B194" s="47" t="s">
        <v>316</v>
      </c>
      <c r="C194" s="47" t="s">
        <v>489</v>
      </c>
      <c r="D194" s="48" t="s">
        <v>68</v>
      </c>
      <c r="E194" s="47" t="s">
        <v>502</v>
      </c>
      <c r="F194" s="49" t="s">
        <v>38</v>
      </c>
      <c r="G194" s="49" t="s">
        <v>58</v>
      </c>
      <c r="H194" s="50" t="s">
        <v>48</v>
      </c>
      <c r="I194" s="50" t="s">
        <v>72</v>
      </c>
      <c r="J194" s="34">
        <v>0</v>
      </c>
      <c r="K194" s="34">
        <v>0</v>
      </c>
      <c r="L194" s="34">
        <v>0</v>
      </c>
      <c r="M194" s="35">
        <v>1577.84</v>
      </c>
      <c r="N194" s="123">
        <f t="shared" si="8"/>
        <v>1577.84</v>
      </c>
      <c r="O194" s="51"/>
      <c r="P194" s="51"/>
      <c r="Q194" s="52"/>
      <c r="R194" s="53"/>
      <c r="X194" s="53">
        <f t="shared" si="9"/>
        <v>0</v>
      </c>
      <c r="Y194" s="53"/>
    </row>
    <row r="195" spans="2:25" s="54" customFormat="1" ht="14.25">
      <c r="B195" s="47" t="s">
        <v>317</v>
      </c>
      <c r="C195" s="47" t="s">
        <v>489</v>
      </c>
      <c r="D195" s="48" t="s">
        <v>55</v>
      </c>
      <c r="E195" s="47" t="s">
        <v>502</v>
      </c>
      <c r="F195" s="49" t="s">
        <v>38</v>
      </c>
      <c r="G195" s="49"/>
      <c r="H195" s="50" t="s">
        <v>22</v>
      </c>
      <c r="I195" s="50" t="s">
        <v>72</v>
      </c>
      <c r="J195" s="34"/>
      <c r="K195" s="34"/>
      <c r="L195" s="34">
        <v>0</v>
      </c>
      <c r="M195" s="35">
        <v>6289.5179999999991</v>
      </c>
      <c r="N195" s="123">
        <f t="shared" ref="N195:N258" si="11">M195+L195</f>
        <v>6289.5179999999991</v>
      </c>
      <c r="O195" s="51"/>
      <c r="P195" s="51"/>
      <c r="Q195" s="52"/>
      <c r="R195" s="53"/>
      <c r="X195" s="53">
        <f t="shared" ref="X195:X264" si="12">L195+M195-N195</f>
        <v>0</v>
      </c>
      <c r="Y195" s="53"/>
    </row>
    <row r="196" spans="2:25" s="58" customFormat="1" ht="15.75">
      <c r="B196" s="47" t="s">
        <v>318</v>
      </c>
      <c r="C196" s="47" t="s">
        <v>489</v>
      </c>
      <c r="D196" s="99" t="s">
        <v>91</v>
      </c>
      <c r="E196" s="47" t="s">
        <v>502</v>
      </c>
      <c r="F196" s="49" t="s">
        <v>38</v>
      </c>
      <c r="G196" s="100"/>
      <c r="H196" s="113" t="s">
        <v>32</v>
      </c>
      <c r="I196" s="113" t="s">
        <v>72</v>
      </c>
      <c r="J196" s="35">
        <f>SUM(J194:J195)</f>
        <v>0</v>
      </c>
      <c r="K196" s="35">
        <f>SUM(K194:K195)</f>
        <v>0</v>
      </c>
      <c r="L196" s="34">
        <v>0</v>
      </c>
      <c r="M196" s="35">
        <v>6406</v>
      </c>
      <c r="N196" s="123">
        <f t="shared" si="11"/>
        <v>6406</v>
      </c>
      <c r="O196" s="57"/>
      <c r="P196" s="57"/>
      <c r="Q196" s="52"/>
      <c r="R196" s="53"/>
      <c r="S196" s="70"/>
      <c r="X196" s="53">
        <f t="shared" si="12"/>
        <v>0</v>
      </c>
      <c r="Y196" s="102"/>
    </row>
    <row r="197" spans="2:25" s="54" customFormat="1" ht="15.75">
      <c r="B197" s="47" t="s">
        <v>319</v>
      </c>
      <c r="C197" s="47" t="s">
        <v>489</v>
      </c>
      <c r="D197" s="48" t="s">
        <v>92</v>
      </c>
      <c r="E197" s="47" t="s">
        <v>502</v>
      </c>
      <c r="F197" s="49" t="s">
        <v>38</v>
      </c>
      <c r="G197" s="49" t="s">
        <v>58</v>
      </c>
      <c r="H197" s="50" t="s">
        <v>34</v>
      </c>
      <c r="I197" s="50" t="s">
        <v>72</v>
      </c>
      <c r="J197" s="34">
        <v>0</v>
      </c>
      <c r="K197" s="34">
        <v>0</v>
      </c>
      <c r="L197" s="34">
        <v>0</v>
      </c>
      <c r="M197" s="35">
        <v>6406</v>
      </c>
      <c r="N197" s="123">
        <f t="shared" si="11"/>
        <v>6406</v>
      </c>
      <c r="O197" s="51"/>
      <c r="P197" s="51"/>
      <c r="Q197" s="52"/>
      <c r="R197" s="53"/>
      <c r="S197" s="70"/>
      <c r="X197" s="53">
        <f t="shared" si="12"/>
        <v>0</v>
      </c>
      <c r="Y197" s="53"/>
    </row>
    <row r="198" spans="2:25" s="54" customFormat="1" ht="15.75">
      <c r="B198" s="47" t="s">
        <v>320</v>
      </c>
      <c r="C198" s="47" t="s">
        <v>489</v>
      </c>
      <c r="D198" s="48" t="s">
        <v>93</v>
      </c>
      <c r="E198" s="47" t="s">
        <v>502</v>
      </c>
      <c r="F198" s="49" t="s">
        <v>38</v>
      </c>
      <c r="G198" s="49"/>
      <c r="H198" s="50" t="s">
        <v>33</v>
      </c>
      <c r="I198" s="50" t="s">
        <v>72</v>
      </c>
      <c r="J198" s="34"/>
      <c r="K198" s="34"/>
      <c r="L198" s="34">
        <v>0</v>
      </c>
      <c r="M198" s="35">
        <v>1461.5767599999999</v>
      </c>
      <c r="N198" s="123">
        <f t="shared" si="11"/>
        <v>1461.5767599999999</v>
      </c>
      <c r="O198" s="51"/>
      <c r="P198" s="51"/>
      <c r="Q198" s="52"/>
      <c r="R198" s="53"/>
      <c r="S198" s="70"/>
      <c r="X198" s="53">
        <f t="shared" si="12"/>
        <v>0</v>
      </c>
      <c r="Y198" s="53"/>
    </row>
    <row r="199" spans="2:25" s="54" customFormat="1" ht="15.75">
      <c r="B199" s="47" t="s">
        <v>321</v>
      </c>
      <c r="C199" s="47" t="s">
        <v>489</v>
      </c>
      <c r="D199" s="48" t="s">
        <v>94</v>
      </c>
      <c r="E199" s="47" t="s">
        <v>502</v>
      </c>
      <c r="F199" s="49" t="s">
        <v>38</v>
      </c>
      <c r="G199" s="49"/>
      <c r="H199" s="50" t="s">
        <v>35</v>
      </c>
      <c r="I199" s="50" t="s">
        <v>72</v>
      </c>
      <c r="J199" s="35">
        <f>SUM(J197:J198)</f>
        <v>0</v>
      </c>
      <c r="K199" s="35">
        <f>SUM(K197:K198)</f>
        <v>0</v>
      </c>
      <c r="L199" s="34">
        <v>0</v>
      </c>
      <c r="M199" s="35">
        <v>12893512</v>
      </c>
      <c r="N199" s="123">
        <f t="shared" si="11"/>
        <v>12893512</v>
      </c>
      <c r="O199" s="51"/>
      <c r="P199" s="51"/>
      <c r="Q199" s="1">
        <f>M199/M195</f>
        <v>2050.0000158994699</v>
      </c>
      <c r="R199" s="53"/>
      <c r="S199" s="70"/>
      <c r="X199" s="53">
        <f t="shared" si="12"/>
        <v>0</v>
      </c>
      <c r="Y199" s="53"/>
    </row>
    <row r="200" spans="2:25" s="54" customFormat="1" ht="14.25">
      <c r="B200" s="47" t="s">
        <v>316</v>
      </c>
      <c r="C200" s="47" t="s">
        <v>490</v>
      </c>
      <c r="D200" s="48"/>
      <c r="E200" s="47" t="s">
        <v>503</v>
      </c>
      <c r="F200" s="49" t="s">
        <v>38</v>
      </c>
      <c r="G200" s="49" t="s">
        <v>58</v>
      </c>
      <c r="H200" s="50" t="s">
        <v>48</v>
      </c>
      <c r="I200" s="50" t="s">
        <v>72</v>
      </c>
      <c r="J200" s="34">
        <v>0</v>
      </c>
      <c r="K200" s="34">
        <v>0</v>
      </c>
      <c r="L200" s="34">
        <v>0</v>
      </c>
      <c r="M200" s="35">
        <v>1698.4550099999999</v>
      </c>
      <c r="N200" s="123">
        <f t="shared" si="11"/>
        <v>1698.4550099999999</v>
      </c>
      <c r="O200" s="51"/>
      <c r="P200" s="51"/>
      <c r="Q200" s="52"/>
      <c r="X200" s="53">
        <f t="shared" si="12"/>
        <v>0</v>
      </c>
      <c r="Y200" s="53"/>
    </row>
    <row r="201" spans="2:25" s="54" customFormat="1" ht="14.25">
      <c r="B201" s="47" t="s">
        <v>317</v>
      </c>
      <c r="C201" s="47" t="s">
        <v>490</v>
      </c>
      <c r="D201" s="48"/>
      <c r="E201" s="47" t="s">
        <v>503</v>
      </c>
      <c r="F201" s="49" t="s">
        <v>38</v>
      </c>
      <c r="G201" s="49"/>
      <c r="H201" s="50" t="s">
        <v>22</v>
      </c>
      <c r="I201" s="50" t="s">
        <v>72</v>
      </c>
      <c r="J201" s="34"/>
      <c r="K201" s="34"/>
      <c r="L201" s="34">
        <v>0</v>
      </c>
      <c r="M201" s="35">
        <v>2573.945068</v>
      </c>
      <c r="N201" s="123">
        <f t="shared" si="11"/>
        <v>2573.945068</v>
      </c>
      <c r="O201" s="51"/>
      <c r="P201" s="51"/>
      <c r="Q201" s="52"/>
      <c r="R201" s="53"/>
      <c r="S201" s="53"/>
      <c r="X201" s="53">
        <f t="shared" ref="X201:X206" si="13">L201+M201-N201</f>
        <v>0</v>
      </c>
      <c r="Y201" s="53"/>
    </row>
    <row r="202" spans="2:25" s="58" customFormat="1" ht="15.75">
      <c r="B202" s="47" t="s">
        <v>318</v>
      </c>
      <c r="C202" s="47" t="s">
        <v>490</v>
      </c>
      <c r="D202" s="48"/>
      <c r="E202" s="47" t="s">
        <v>503</v>
      </c>
      <c r="F202" s="49" t="s">
        <v>38</v>
      </c>
      <c r="G202" s="100"/>
      <c r="H202" s="101" t="s">
        <v>32</v>
      </c>
      <c r="I202" s="101" t="s">
        <v>72</v>
      </c>
      <c r="J202" s="35">
        <f>SUM(J200:J201)</f>
        <v>0</v>
      </c>
      <c r="K202" s="35">
        <f>SUM(K200:K201)</f>
        <v>0</v>
      </c>
      <c r="L202" s="34">
        <v>0</v>
      </c>
      <c r="M202" s="35">
        <v>2472.7703799999999</v>
      </c>
      <c r="N202" s="123">
        <f t="shared" si="11"/>
        <v>2472.7703799999999</v>
      </c>
      <c r="O202" s="57"/>
      <c r="P202" s="57"/>
      <c r="Q202" s="52"/>
      <c r="R202" s="53"/>
      <c r="S202" s="112"/>
      <c r="X202" s="53">
        <f t="shared" si="13"/>
        <v>0</v>
      </c>
      <c r="Y202" s="102"/>
    </row>
    <row r="203" spans="2:25" s="54" customFormat="1" ht="15.75">
      <c r="B203" s="47" t="s">
        <v>319</v>
      </c>
      <c r="C203" s="47" t="s">
        <v>490</v>
      </c>
      <c r="D203" s="48"/>
      <c r="E203" s="47" t="s">
        <v>503</v>
      </c>
      <c r="F203" s="49" t="s">
        <v>38</v>
      </c>
      <c r="G203" s="49" t="s">
        <v>58</v>
      </c>
      <c r="H203" s="50" t="s">
        <v>34</v>
      </c>
      <c r="I203" s="50" t="s">
        <v>72</v>
      </c>
      <c r="J203" s="34">
        <v>0</v>
      </c>
      <c r="K203" s="34">
        <v>0</v>
      </c>
      <c r="L203" s="34">
        <v>0</v>
      </c>
      <c r="M203" s="35">
        <v>2472.7703799999999</v>
      </c>
      <c r="N203" s="123">
        <f t="shared" si="11"/>
        <v>2472.7703799999999</v>
      </c>
      <c r="O203" s="51"/>
      <c r="P203" s="51"/>
      <c r="Q203" s="52"/>
      <c r="R203" s="53"/>
      <c r="S203" s="112"/>
      <c r="X203" s="53">
        <f t="shared" si="13"/>
        <v>0</v>
      </c>
      <c r="Y203" s="53"/>
    </row>
    <row r="204" spans="2:25" s="54" customFormat="1" ht="15.75">
      <c r="B204" s="47" t="s">
        <v>320</v>
      </c>
      <c r="C204" s="47" t="s">
        <v>490</v>
      </c>
      <c r="D204" s="48"/>
      <c r="E204" s="47" t="s">
        <v>503</v>
      </c>
      <c r="F204" s="49" t="s">
        <v>38</v>
      </c>
      <c r="G204" s="49"/>
      <c r="H204" s="50" t="s">
        <v>33</v>
      </c>
      <c r="I204" s="50" t="s">
        <v>72</v>
      </c>
      <c r="J204" s="34"/>
      <c r="K204" s="34"/>
      <c r="L204" s="34">
        <v>0</v>
      </c>
      <c r="M204" s="35">
        <v>1799.6296979999997</v>
      </c>
      <c r="N204" s="123">
        <f t="shared" si="11"/>
        <v>1799.6296979999997</v>
      </c>
      <c r="O204" s="51"/>
      <c r="P204" s="51"/>
      <c r="Q204" s="52"/>
      <c r="R204" s="53"/>
      <c r="S204" s="112"/>
      <c r="X204" s="53">
        <f t="shared" si="13"/>
        <v>0</v>
      </c>
      <c r="Y204" s="53"/>
    </row>
    <row r="205" spans="2:25" s="54" customFormat="1" ht="15.75">
      <c r="B205" s="47" t="s">
        <v>321</v>
      </c>
      <c r="C205" s="47" t="s">
        <v>490</v>
      </c>
      <c r="D205" s="48"/>
      <c r="E205" s="47" t="s">
        <v>503</v>
      </c>
      <c r="F205" s="49" t="s">
        <v>38</v>
      </c>
      <c r="G205" s="49"/>
      <c r="H205" s="50" t="s">
        <v>35</v>
      </c>
      <c r="I205" s="50" t="s">
        <v>72</v>
      </c>
      <c r="J205" s="35">
        <f>SUM(J203:J204)</f>
        <v>0</v>
      </c>
      <c r="K205" s="35">
        <f>SUM(K203:K204)</f>
        <v>0</v>
      </c>
      <c r="L205" s="34">
        <v>0</v>
      </c>
      <c r="M205" s="35">
        <v>5276587</v>
      </c>
      <c r="N205" s="123">
        <f t="shared" si="11"/>
        <v>5276587</v>
      </c>
      <c r="O205" s="51"/>
      <c r="P205" s="51"/>
      <c r="Q205" s="1">
        <f>M205/M201</f>
        <v>2049.99984871472</v>
      </c>
      <c r="R205" s="53"/>
      <c r="S205" s="70"/>
      <c r="X205" s="53">
        <f t="shared" si="13"/>
        <v>0</v>
      </c>
      <c r="Y205" s="53"/>
    </row>
    <row r="206" spans="2:25" s="54" customFormat="1" ht="14.25">
      <c r="B206" s="47" t="s">
        <v>316</v>
      </c>
      <c r="C206" s="47" t="s">
        <v>491</v>
      </c>
      <c r="D206" s="48"/>
      <c r="E206" s="48" t="s">
        <v>504</v>
      </c>
      <c r="F206" s="49" t="s">
        <v>38</v>
      </c>
      <c r="G206" s="49" t="s">
        <v>58</v>
      </c>
      <c r="H206" s="50" t="s">
        <v>48</v>
      </c>
      <c r="I206" s="50" t="s">
        <v>72</v>
      </c>
      <c r="J206" s="34">
        <v>0</v>
      </c>
      <c r="K206" s="34">
        <v>0</v>
      </c>
      <c r="L206" s="34">
        <v>0</v>
      </c>
      <c r="M206" s="35">
        <v>1783.256337</v>
      </c>
      <c r="N206" s="123">
        <f t="shared" si="11"/>
        <v>1783.256337</v>
      </c>
      <c r="O206" s="51"/>
      <c r="P206" s="51"/>
      <c r="Q206" s="52"/>
      <c r="R206" s="53"/>
      <c r="X206" s="53">
        <f t="shared" si="13"/>
        <v>0</v>
      </c>
      <c r="Y206" s="53"/>
    </row>
    <row r="207" spans="2:25" s="54" customFormat="1" ht="14.25">
      <c r="B207" s="47" t="s">
        <v>317</v>
      </c>
      <c r="C207" s="47" t="s">
        <v>491</v>
      </c>
      <c r="D207" s="48"/>
      <c r="E207" s="48" t="s">
        <v>504</v>
      </c>
      <c r="F207" s="49" t="s">
        <v>38</v>
      </c>
      <c r="G207" s="49"/>
      <c r="H207" s="50" t="s">
        <v>22</v>
      </c>
      <c r="I207" s="50" t="s">
        <v>72</v>
      </c>
      <c r="J207" s="34"/>
      <c r="K207" s="34"/>
      <c r="L207" s="34">
        <v>0</v>
      </c>
      <c r="M207" s="35">
        <v>9162.4528900000005</v>
      </c>
      <c r="N207" s="123">
        <f t="shared" si="11"/>
        <v>9162.4528900000005</v>
      </c>
      <c r="O207" s="51"/>
      <c r="P207" s="51"/>
      <c r="Q207" s="52"/>
      <c r="R207" s="53"/>
      <c r="X207" s="53">
        <f t="shared" ref="X207:X212" si="14">L207+M207-N207</f>
        <v>0</v>
      </c>
      <c r="Y207" s="53"/>
    </row>
    <row r="208" spans="2:25" s="58" customFormat="1" ht="15.75">
      <c r="B208" s="47" t="s">
        <v>318</v>
      </c>
      <c r="C208" s="47" t="s">
        <v>491</v>
      </c>
      <c r="D208" s="48"/>
      <c r="E208" s="48" t="s">
        <v>504</v>
      </c>
      <c r="F208" s="49" t="s">
        <v>38</v>
      </c>
      <c r="G208" s="100"/>
      <c r="H208" s="101" t="s">
        <v>32</v>
      </c>
      <c r="I208" s="101" t="s">
        <v>72</v>
      </c>
      <c r="J208" s="35">
        <f>SUM(J206:J207)</f>
        <v>0</v>
      </c>
      <c r="K208" s="35">
        <f>SUM(K206:K207)</f>
        <v>0</v>
      </c>
      <c r="L208" s="34">
        <v>0</v>
      </c>
      <c r="M208" s="35">
        <v>9637.1752120000001</v>
      </c>
      <c r="N208" s="123">
        <f t="shared" si="11"/>
        <v>9637.1752120000001</v>
      </c>
      <c r="O208" s="57"/>
      <c r="P208" s="57"/>
      <c r="Q208" s="52"/>
      <c r="R208" s="53"/>
      <c r="S208" s="70"/>
      <c r="X208" s="53">
        <f t="shared" si="14"/>
        <v>0</v>
      </c>
      <c r="Y208" s="102"/>
    </row>
    <row r="209" spans="1:26" s="54" customFormat="1" ht="15.75">
      <c r="B209" s="47" t="s">
        <v>319</v>
      </c>
      <c r="C209" s="47" t="s">
        <v>491</v>
      </c>
      <c r="D209" s="48"/>
      <c r="E209" s="48" t="s">
        <v>504</v>
      </c>
      <c r="F209" s="49" t="s">
        <v>38</v>
      </c>
      <c r="G209" s="49" t="s">
        <v>58</v>
      </c>
      <c r="H209" s="50" t="s">
        <v>34</v>
      </c>
      <c r="I209" s="50" t="s">
        <v>72</v>
      </c>
      <c r="J209" s="34">
        <v>0</v>
      </c>
      <c r="K209" s="34">
        <v>0</v>
      </c>
      <c r="L209" s="34">
        <v>0</v>
      </c>
      <c r="M209" s="35">
        <v>9637.1752120000001</v>
      </c>
      <c r="N209" s="123">
        <f t="shared" si="11"/>
        <v>9637.1752120000001</v>
      </c>
      <c r="O209" s="51"/>
      <c r="P209" s="51"/>
      <c r="Q209" s="52"/>
      <c r="R209" s="53"/>
      <c r="S209" s="70"/>
      <c r="X209" s="53">
        <f t="shared" si="14"/>
        <v>0</v>
      </c>
      <c r="Y209" s="53"/>
    </row>
    <row r="210" spans="1:26" s="54" customFormat="1" ht="15.75">
      <c r="B210" s="47" t="s">
        <v>320</v>
      </c>
      <c r="C210" s="47" t="s">
        <v>491</v>
      </c>
      <c r="D210" s="48"/>
      <c r="E210" s="48" t="s">
        <v>504</v>
      </c>
      <c r="F210" s="49" t="s">
        <v>38</v>
      </c>
      <c r="G210" s="49"/>
      <c r="H210" s="50" t="s">
        <v>33</v>
      </c>
      <c r="I210" s="50" t="s">
        <v>72</v>
      </c>
      <c r="J210" s="34"/>
      <c r="K210" s="34"/>
      <c r="L210" s="34">
        <v>0</v>
      </c>
      <c r="M210" s="35">
        <v>1308.534015</v>
      </c>
      <c r="N210" s="123">
        <f t="shared" si="11"/>
        <v>1308.534015</v>
      </c>
      <c r="O210" s="51"/>
      <c r="P210" s="51"/>
      <c r="Q210" s="52"/>
      <c r="R210" s="53"/>
      <c r="S210" s="70"/>
      <c r="X210" s="53">
        <f t="shared" si="14"/>
        <v>0</v>
      </c>
      <c r="Y210" s="53"/>
    </row>
    <row r="211" spans="1:26" s="54" customFormat="1" ht="15.75">
      <c r="B211" s="47" t="s">
        <v>321</v>
      </c>
      <c r="C211" s="47" t="s">
        <v>491</v>
      </c>
      <c r="D211" s="48"/>
      <c r="E211" s="48" t="s">
        <v>504</v>
      </c>
      <c r="F211" s="49" t="s">
        <v>38</v>
      </c>
      <c r="G211" s="49"/>
      <c r="H211" s="50" t="s">
        <v>35</v>
      </c>
      <c r="I211" s="50" t="s">
        <v>72</v>
      </c>
      <c r="J211" s="35">
        <f>SUM(J209:J210)</f>
        <v>0</v>
      </c>
      <c r="K211" s="35">
        <f>SUM(K209:K210)</f>
        <v>0</v>
      </c>
      <c r="L211" s="34">
        <v>0</v>
      </c>
      <c r="M211" s="35">
        <v>18783028</v>
      </c>
      <c r="N211" s="123">
        <f t="shared" si="11"/>
        <v>18783028</v>
      </c>
      <c r="O211" s="51"/>
      <c r="P211" s="51"/>
      <c r="Q211" s="1">
        <f>M211/M207</f>
        <v>2049.9999536696114</v>
      </c>
      <c r="R211" s="53"/>
      <c r="S211" s="70"/>
      <c r="X211" s="53">
        <f t="shared" si="14"/>
        <v>0</v>
      </c>
      <c r="Y211" s="53"/>
    </row>
    <row r="212" spans="1:26" s="54" customFormat="1" ht="14.25">
      <c r="B212" s="47" t="s">
        <v>316</v>
      </c>
      <c r="C212" s="47" t="s">
        <v>492</v>
      </c>
      <c r="D212" s="48"/>
      <c r="E212" s="47" t="s">
        <v>505</v>
      </c>
      <c r="F212" s="49" t="s">
        <v>40</v>
      </c>
      <c r="G212" s="49" t="s">
        <v>58</v>
      </c>
      <c r="H212" s="50" t="s">
        <v>48</v>
      </c>
      <c r="I212" s="50" t="s">
        <v>72</v>
      </c>
      <c r="J212" s="34">
        <v>0</v>
      </c>
      <c r="K212" s="34">
        <v>0</v>
      </c>
      <c r="L212" s="34">
        <v>0</v>
      </c>
      <c r="M212" s="35"/>
      <c r="N212" s="123">
        <f t="shared" si="11"/>
        <v>0</v>
      </c>
      <c r="O212" s="51"/>
      <c r="P212" s="51"/>
      <c r="Q212" s="52"/>
      <c r="R212" s="53"/>
      <c r="X212" s="53">
        <f t="shared" si="14"/>
        <v>0</v>
      </c>
      <c r="Y212" s="53"/>
    </row>
    <row r="213" spans="1:26" s="54" customFormat="1" ht="14.25">
      <c r="B213" s="47" t="s">
        <v>317</v>
      </c>
      <c r="C213" s="47" t="s">
        <v>492</v>
      </c>
      <c r="D213" s="48"/>
      <c r="E213" s="47" t="s">
        <v>505</v>
      </c>
      <c r="F213" s="49" t="s">
        <v>40</v>
      </c>
      <c r="G213" s="49"/>
      <c r="H213" s="50" t="s">
        <v>22</v>
      </c>
      <c r="I213" s="50" t="s">
        <v>72</v>
      </c>
      <c r="J213" s="34"/>
      <c r="K213" s="34"/>
      <c r="L213" s="34">
        <v>0</v>
      </c>
      <c r="M213" s="35">
        <v>1236.5061799999999</v>
      </c>
      <c r="N213" s="123">
        <f t="shared" si="11"/>
        <v>1236.5061799999999</v>
      </c>
      <c r="O213" s="51"/>
      <c r="P213" s="51"/>
      <c r="Q213" s="52"/>
      <c r="R213" s="53"/>
      <c r="X213" s="53">
        <f>L213+M213-N213</f>
        <v>0</v>
      </c>
      <c r="Y213" s="53"/>
    </row>
    <row r="214" spans="1:26" s="58" customFormat="1" ht="15.75">
      <c r="B214" s="47" t="s">
        <v>318</v>
      </c>
      <c r="C214" s="47" t="s">
        <v>492</v>
      </c>
      <c r="D214" s="48"/>
      <c r="E214" s="47" t="s">
        <v>505</v>
      </c>
      <c r="F214" s="49" t="s">
        <v>40</v>
      </c>
      <c r="G214" s="100"/>
      <c r="H214" s="101" t="s">
        <v>32</v>
      </c>
      <c r="I214" s="101" t="s">
        <v>72</v>
      </c>
      <c r="J214" s="35">
        <f>SUM(J212:J213)</f>
        <v>0</v>
      </c>
      <c r="K214" s="35">
        <f>SUM(K212:K213)</f>
        <v>0</v>
      </c>
      <c r="L214" s="34">
        <v>0</v>
      </c>
      <c r="M214" s="35">
        <v>1236.5061799999999</v>
      </c>
      <c r="N214" s="123">
        <f t="shared" si="11"/>
        <v>1236.5061799999999</v>
      </c>
      <c r="O214" s="57"/>
      <c r="P214" s="57"/>
      <c r="Q214" s="52"/>
      <c r="R214" s="53"/>
      <c r="S214" s="70"/>
      <c r="X214" s="53">
        <f>L214+M214-N214</f>
        <v>0</v>
      </c>
      <c r="Y214" s="102"/>
    </row>
    <row r="215" spans="1:26" s="54" customFormat="1" ht="15.75">
      <c r="B215" s="47" t="s">
        <v>319</v>
      </c>
      <c r="C215" s="47" t="s">
        <v>492</v>
      </c>
      <c r="D215" s="48"/>
      <c r="E215" s="47" t="s">
        <v>505</v>
      </c>
      <c r="F215" s="49" t="s">
        <v>40</v>
      </c>
      <c r="G215" s="49" t="s">
        <v>58</v>
      </c>
      <c r="H215" s="50" t="s">
        <v>34</v>
      </c>
      <c r="I215" s="50" t="s">
        <v>72</v>
      </c>
      <c r="J215" s="34">
        <v>0</v>
      </c>
      <c r="K215" s="34">
        <v>0</v>
      </c>
      <c r="L215" s="34">
        <v>0</v>
      </c>
      <c r="M215" s="35">
        <v>1236.5061799999999</v>
      </c>
      <c r="N215" s="123">
        <f t="shared" si="11"/>
        <v>1236.5061799999999</v>
      </c>
      <c r="O215" s="51"/>
      <c r="P215" s="51"/>
      <c r="Q215" s="52"/>
      <c r="R215" s="53"/>
      <c r="S215" s="70"/>
      <c r="X215" s="53">
        <f>L215+M215-N215</f>
        <v>0</v>
      </c>
      <c r="Y215" s="53"/>
    </row>
    <row r="216" spans="1:26" s="54" customFormat="1" ht="15.75">
      <c r="B216" s="47" t="s">
        <v>320</v>
      </c>
      <c r="C216" s="47" t="s">
        <v>492</v>
      </c>
      <c r="D216" s="48"/>
      <c r="E216" s="47" t="s">
        <v>505</v>
      </c>
      <c r="F216" s="49" t="s">
        <v>40</v>
      </c>
      <c r="G216" s="49"/>
      <c r="H216" s="50" t="s">
        <v>33</v>
      </c>
      <c r="I216" s="50" t="s">
        <v>72</v>
      </c>
      <c r="J216" s="34"/>
      <c r="K216" s="34"/>
      <c r="L216" s="34">
        <v>0</v>
      </c>
      <c r="M216" s="35">
        <v>0</v>
      </c>
      <c r="N216" s="123">
        <f t="shared" si="11"/>
        <v>0</v>
      </c>
      <c r="O216" s="51"/>
      <c r="P216" s="51"/>
      <c r="Q216" s="52"/>
      <c r="R216" s="53"/>
      <c r="S216" s="70"/>
      <c r="X216" s="53">
        <f>L216+M216-N216</f>
        <v>0</v>
      </c>
      <c r="Y216" s="53"/>
    </row>
    <row r="217" spans="1:26" s="54" customFormat="1" ht="15.75">
      <c r="B217" s="47" t="s">
        <v>321</v>
      </c>
      <c r="C217" s="47" t="s">
        <v>492</v>
      </c>
      <c r="D217" s="48"/>
      <c r="E217" s="47" t="s">
        <v>505</v>
      </c>
      <c r="F217" s="49" t="s">
        <v>40</v>
      </c>
      <c r="G217" s="49"/>
      <c r="H217" s="50" t="s">
        <v>35</v>
      </c>
      <c r="I217" s="50" t="s">
        <v>72</v>
      </c>
      <c r="J217" s="35">
        <f>SUM(J215:J216)</f>
        <v>0</v>
      </c>
      <c r="K217" s="35">
        <f>SUM(K215:K216)</f>
        <v>0</v>
      </c>
      <c r="L217" s="34">
        <v>0</v>
      </c>
      <c r="M217" s="35">
        <v>1200647</v>
      </c>
      <c r="N217" s="123">
        <f t="shared" si="11"/>
        <v>1200647</v>
      </c>
      <c r="O217" s="51"/>
      <c r="P217" s="51"/>
      <c r="Q217" s="52">
        <f>M217/M213</f>
        <v>970.99959500404611</v>
      </c>
      <c r="R217" s="53"/>
      <c r="S217" s="70"/>
      <c r="X217" s="53">
        <f>L217+M217-N217</f>
        <v>0</v>
      </c>
      <c r="Y217" s="53"/>
    </row>
    <row r="218" spans="1:26" s="54" customFormat="1" ht="14.25">
      <c r="A218" s="6"/>
      <c r="B218" s="2" t="s">
        <v>322</v>
      </c>
      <c r="C218" s="48" t="s">
        <v>39</v>
      </c>
      <c r="D218" s="48" t="s">
        <v>68</v>
      </c>
      <c r="E218" s="48" t="s">
        <v>473</v>
      </c>
      <c r="F218" s="49" t="s">
        <v>40</v>
      </c>
      <c r="G218" s="3"/>
      <c r="H218" s="50" t="s">
        <v>48</v>
      </c>
      <c r="I218" s="50" t="s">
        <v>72</v>
      </c>
      <c r="J218" s="34"/>
      <c r="K218" s="34"/>
      <c r="L218" s="34">
        <v>0</v>
      </c>
      <c r="M218" s="35">
        <f>L218+K218</f>
        <v>0</v>
      </c>
      <c r="N218" s="123">
        <f t="shared" si="11"/>
        <v>0</v>
      </c>
      <c r="O218" s="27"/>
      <c r="P218" s="7"/>
      <c r="Q218" s="52" t="s">
        <v>126</v>
      </c>
      <c r="R218" s="53"/>
      <c r="X218" s="53">
        <f t="shared" si="12"/>
        <v>0</v>
      </c>
      <c r="Y218" s="53"/>
    </row>
    <row r="219" spans="1:26" s="54" customFormat="1" ht="14.25">
      <c r="A219" s="6"/>
      <c r="B219" s="2" t="s">
        <v>323</v>
      </c>
      <c r="C219" s="48" t="s">
        <v>39</v>
      </c>
      <c r="D219" s="48" t="s">
        <v>68</v>
      </c>
      <c r="E219" s="48" t="s">
        <v>473</v>
      </c>
      <c r="F219" s="49" t="s">
        <v>40</v>
      </c>
      <c r="G219" s="3"/>
      <c r="H219" s="50" t="s">
        <v>22</v>
      </c>
      <c r="I219" s="50" t="s">
        <v>72</v>
      </c>
      <c r="J219" s="34"/>
      <c r="K219" s="34"/>
      <c r="L219" s="34">
        <v>0</v>
      </c>
      <c r="M219" s="34">
        <v>830</v>
      </c>
      <c r="N219" s="123">
        <f t="shared" si="11"/>
        <v>830</v>
      </c>
      <c r="O219" s="27"/>
      <c r="P219" s="7"/>
      <c r="Q219" s="52"/>
      <c r="R219" s="53"/>
      <c r="X219" s="53">
        <f t="shared" si="12"/>
        <v>0</v>
      </c>
      <c r="Y219" s="53"/>
    </row>
    <row r="220" spans="1:26" s="54" customFormat="1" ht="14.25">
      <c r="A220" s="6"/>
      <c r="B220" s="2" t="s">
        <v>324</v>
      </c>
      <c r="C220" s="48" t="s">
        <v>39</v>
      </c>
      <c r="D220" s="48" t="s">
        <v>68</v>
      </c>
      <c r="E220" s="48" t="s">
        <v>473</v>
      </c>
      <c r="F220" s="49" t="s">
        <v>40</v>
      </c>
      <c r="G220" s="11"/>
      <c r="H220" s="50" t="s">
        <v>32</v>
      </c>
      <c r="I220" s="50" t="s">
        <v>72</v>
      </c>
      <c r="J220" s="34"/>
      <c r="K220" s="34"/>
      <c r="L220" s="34">
        <v>0</v>
      </c>
      <c r="M220" s="34">
        <v>830</v>
      </c>
      <c r="N220" s="123">
        <f t="shared" si="11"/>
        <v>830</v>
      </c>
      <c r="O220" s="27"/>
      <c r="P220" s="7"/>
      <c r="Q220" s="52"/>
      <c r="R220" s="53"/>
      <c r="X220" s="53">
        <f t="shared" si="12"/>
        <v>0</v>
      </c>
      <c r="Y220" s="53"/>
    </row>
    <row r="221" spans="1:26" s="54" customFormat="1" ht="14.25">
      <c r="A221" s="6"/>
      <c r="B221" s="2" t="s">
        <v>325</v>
      </c>
      <c r="C221" s="48" t="s">
        <v>39</v>
      </c>
      <c r="D221" s="48" t="s">
        <v>68</v>
      </c>
      <c r="E221" s="48" t="s">
        <v>473</v>
      </c>
      <c r="F221" s="49" t="s">
        <v>40</v>
      </c>
      <c r="G221" s="3"/>
      <c r="H221" s="50" t="s">
        <v>34</v>
      </c>
      <c r="I221" s="50" t="s">
        <v>72</v>
      </c>
      <c r="J221" s="34"/>
      <c r="K221" s="34"/>
      <c r="L221" s="34">
        <v>0</v>
      </c>
      <c r="M221" s="34">
        <v>0</v>
      </c>
      <c r="N221" s="123">
        <f t="shared" si="11"/>
        <v>0</v>
      </c>
      <c r="O221" s="27"/>
      <c r="P221" s="7"/>
      <c r="Q221" s="52"/>
      <c r="R221" s="53"/>
      <c r="X221" s="53">
        <f t="shared" si="12"/>
        <v>0</v>
      </c>
      <c r="Y221" s="53"/>
    </row>
    <row r="222" spans="1:26" s="54" customFormat="1" ht="14.25">
      <c r="A222" s="6"/>
      <c r="B222" s="2" t="s">
        <v>326</v>
      </c>
      <c r="C222" s="48" t="s">
        <v>39</v>
      </c>
      <c r="D222" s="48" t="s">
        <v>68</v>
      </c>
      <c r="E222" s="48" t="s">
        <v>473</v>
      </c>
      <c r="F222" s="49" t="s">
        <v>40</v>
      </c>
      <c r="G222" s="3"/>
      <c r="H222" s="50" t="s">
        <v>33</v>
      </c>
      <c r="I222" s="50" t="s">
        <v>72</v>
      </c>
      <c r="J222" s="34"/>
      <c r="K222" s="34"/>
      <c r="L222" s="34">
        <v>0</v>
      </c>
      <c r="M222" s="34">
        <v>0</v>
      </c>
      <c r="N222" s="123">
        <f t="shared" si="11"/>
        <v>0</v>
      </c>
      <c r="O222" s="27"/>
      <c r="P222" s="7"/>
      <c r="Q222" s="52"/>
      <c r="R222" s="53"/>
      <c r="X222" s="53">
        <f t="shared" si="12"/>
        <v>0</v>
      </c>
      <c r="Y222" s="53"/>
    </row>
    <row r="223" spans="1:26" s="54" customFormat="1" ht="14.25">
      <c r="A223" s="6"/>
      <c r="B223" s="2" t="s">
        <v>327</v>
      </c>
      <c r="C223" s="48" t="s">
        <v>39</v>
      </c>
      <c r="D223" s="48" t="s">
        <v>68</v>
      </c>
      <c r="E223" s="48" t="s">
        <v>473</v>
      </c>
      <c r="F223" s="49" t="s">
        <v>40</v>
      </c>
      <c r="G223" s="11">
        <v>0</v>
      </c>
      <c r="H223" s="50" t="s">
        <v>35</v>
      </c>
      <c r="I223" s="50" t="s">
        <v>72</v>
      </c>
      <c r="J223" s="34"/>
      <c r="K223" s="34"/>
      <c r="L223" s="34">
        <v>0</v>
      </c>
      <c r="M223" s="34">
        <v>0</v>
      </c>
      <c r="N223" s="123">
        <f t="shared" si="11"/>
        <v>0</v>
      </c>
      <c r="O223" s="27"/>
      <c r="P223" s="7"/>
      <c r="Q223" s="52">
        <v>1931.5075949367088</v>
      </c>
      <c r="R223" s="53"/>
      <c r="X223" s="53">
        <f t="shared" si="12"/>
        <v>0</v>
      </c>
      <c r="Y223" s="53">
        <f>N223/N219</f>
        <v>0</v>
      </c>
      <c r="Z223" s="53">
        <v>1436.3475154270868</v>
      </c>
    </row>
    <row r="224" spans="1:26" s="54" customFormat="1" ht="14.25">
      <c r="A224" s="6"/>
      <c r="B224" s="2" t="s">
        <v>328</v>
      </c>
      <c r="C224" s="48" t="s">
        <v>500</v>
      </c>
      <c r="D224" s="48" t="s">
        <v>68</v>
      </c>
      <c r="E224" s="48" t="s">
        <v>122</v>
      </c>
      <c r="F224" s="49" t="s">
        <v>40</v>
      </c>
      <c r="G224" s="3"/>
      <c r="H224" s="50" t="s">
        <v>48</v>
      </c>
      <c r="I224" s="50" t="s">
        <v>72</v>
      </c>
      <c r="J224" s="34">
        <v>0</v>
      </c>
      <c r="K224" s="34">
        <v>0</v>
      </c>
      <c r="L224" s="34"/>
      <c r="M224" s="34">
        <v>388</v>
      </c>
      <c r="N224" s="123">
        <f t="shared" si="11"/>
        <v>388</v>
      </c>
      <c r="O224" s="7"/>
      <c r="P224" s="7"/>
      <c r="Q224" s="52"/>
      <c r="R224" s="53"/>
      <c r="X224" s="53">
        <f t="shared" si="12"/>
        <v>0</v>
      </c>
      <c r="Y224" s="53"/>
    </row>
    <row r="225" spans="1:27" s="54" customFormat="1" ht="14.25">
      <c r="A225" s="6"/>
      <c r="B225" s="2" t="s">
        <v>329</v>
      </c>
      <c r="C225" s="48" t="s">
        <v>500</v>
      </c>
      <c r="D225" s="48" t="s">
        <v>68</v>
      </c>
      <c r="E225" s="48" t="s">
        <v>122</v>
      </c>
      <c r="F225" s="49" t="s">
        <v>40</v>
      </c>
      <c r="G225" s="3"/>
      <c r="H225" s="50" t="s">
        <v>22</v>
      </c>
      <c r="I225" s="50" t="s">
        <v>72</v>
      </c>
      <c r="J225" s="34">
        <v>0</v>
      </c>
      <c r="K225" s="34">
        <v>0</v>
      </c>
      <c r="L225" s="34"/>
      <c r="M225" s="34">
        <v>4500</v>
      </c>
      <c r="N225" s="123">
        <f t="shared" si="11"/>
        <v>4500</v>
      </c>
      <c r="O225" s="7"/>
      <c r="P225" s="7"/>
      <c r="Q225" s="52"/>
      <c r="R225" s="53"/>
      <c r="X225" s="53">
        <f t="shared" si="12"/>
        <v>0</v>
      </c>
      <c r="Y225" s="53"/>
    </row>
    <row r="226" spans="1:27" s="54" customFormat="1" ht="14.25">
      <c r="A226" s="6"/>
      <c r="B226" s="2" t="s">
        <v>330</v>
      </c>
      <c r="C226" s="48" t="s">
        <v>500</v>
      </c>
      <c r="D226" s="55" t="s">
        <v>68</v>
      </c>
      <c r="E226" s="48" t="s">
        <v>122</v>
      </c>
      <c r="F226" s="49" t="s">
        <v>40</v>
      </c>
      <c r="G226" s="11"/>
      <c r="H226" s="50" t="s">
        <v>32</v>
      </c>
      <c r="I226" s="50" t="s">
        <v>72</v>
      </c>
      <c r="J226" s="34">
        <v>0</v>
      </c>
      <c r="K226" s="34">
        <v>0</v>
      </c>
      <c r="L226" s="34"/>
      <c r="M226" s="34">
        <v>4645</v>
      </c>
      <c r="N226" s="123">
        <f t="shared" si="11"/>
        <v>4645</v>
      </c>
      <c r="O226" s="7"/>
      <c r="P226" s="7"/>
      <c r="Q226" s="52"/>
      <c r="R226" s="53"/>
      <c r="X226" s="53">
        <f t="shared" si="12"/>
        <v>0</v>
      </c>
      <c r="Y226" s="53"/>
    </row>
    <row r="227" spans="1:27" s="54" customFormat="1" ht="14.25">
      <c r="A227" s="6"/>
      <c r="B227" s="2" t="s">
        <v>331</v>
      </c>
      <c r="C227" s="48" t="s">
        <v>500</v>
      </c>
      <c r="D227" s="48" t="s">
        <v>68</v>
      </c>
      <c r="E227" s="48" t="s">
        <v>122</v>
      </c>
      <c r="F227" s="49" t="s">
        <v>40</v>
      </c>
      <c r="G227" s="3"/>
      <c r="H227" s="50" t="s">
        <v>34</v>
      </c>
      <c r="I227" s="50" t="s">
        <v>72</v>
      </c>
      <c r="J227" s="34">
        <v>0</v>
      </c>
      <c r="K227" s="34">
        <v>0</v>
      </c>
      <c r="L227" s="34"/>
      <c r="M227" s="34">
        <v>4645</v>
      </c>
      <c r="N227" s="123">
        <f t="shared" si="11"/>
        <v>4645</v>
      </c>
      <c r="O227" s="7"/>
      <c r="P227" s="7"/>
      <c r="Q227" s="52"/>
      <c r="R227" s="53"/>
      <c r="X227" s="53">
        <f t="shared" si="12"/>
        <v>0</v>
      </c>
      <c r="Y227" s="53"/>
    </row>
    <row r="228" spans="1:27" s="54" customFormat="1" ht="14.25">
      <c r="A228" s="6"/>
      <c r="B228" s="2" t="s">
        <v>332</v>
      </c>
      <c r="C228" s="48" t="s">
        <v>500</v>
      </c>
      <c r="D228" s="48" t="s">
        <v>55</v>
      </c>
      <c r="E228" s="48" t="s">
        <v>122</v>
      </c>
      <c r="F228" s="49" t="s">
        <v>40</v>
      </c>
      <c r="G228" s="3"/>
      <c r="H228" s="50" t="s">
        <v>33</v>
      </c>
      <c r="I228" s="50" t="s">
        <v>72</v>
      </c>
      <c r="J228" s="34">
        <v>0</v>
      </c>
      <c r="K228" s="34">
        <v>0</v>
      </c>
      <c r="L228" s="34"/>
      <c r="M228" s="34">
        <v>243</v>
      </c>
      <c r="N228" s="123">
        <f t="shared" si="11"/>
        <v>243</v>
      </c>
      <c r="O228" s="7"/>
      <c r="P228" s="7"/>
      <c r="Q228" s="52"/>
      <c r="R228" s="53"/>
      <c r="X228" s="53">
        <f t="shared" si="12"/>
        <v>0</v>
      </c>
      <c r="Y228" s="53"/>
    </row>
    <row r="229" spans="1:27" s="54" customFormat="1" ht="14.25">
      <c r="A229" s="6"/>
      <c r="B229" s="2" t="s">
        <v>333</v>
      </c>
      <c r="C229" s="48" t="s">
        <v>500</v>
      </c>
      <c r="D229" s="55">
        <v>0</v>
      </c>
      <c r="E229" s="48" t="s">
        <v>122</v>
      </c>
      <c r="F229" s="49" t="s">
        <v>40</v>
      </c>
      <c r="G229" s="11">
        <v>0</v>
      </c>
      <c r="H229" s="50" t="s">
        <v>35</v>
      </c>
      <c r="I229" s="50" t="s">
        <v>72</v>
      </c>
      <c r="J229" s="34">
        <v>0</v>
      </c>
      <c r="K229" s="34">
        <v>0</v>
      </c>
      <c r="L229" s="34"/>
      <c r="M229" s="34">
        <v>8677815</v>
      </c>
      <c r="N229" s="123">
        <f t="shared" si="11"/>
        <v>8677815</v>
      </c>
      <c r="O229" s="7"/>
      <c r="P229" s="7"/>
      <c r="Q229" s="52">
        <f>M229/M225</f>
        <v>1928.4033333333334</v>
      </c>
      <c r="R229" s="53"/>
      <c r="X229" s="53">
        <f t="shared" si="12"/>
        <v>0</v>
      </c>
      <c r="Y229" s="53">
        <f>N229/N225</f>
        <v>1928.4033333333334</v>
      </c>
      <c r="Z229" s="53"/>
      <c r="AA229" s="53"/>
    </row>
    <row r="230" spans="1:27" s="54" customFormat="1" ht="14.25">
      <c r="A230" s="6"/>
      <c r="B230" s="2" t="s">
        <v>328</v>
      </c>
      <c r="C230" s="48" t="s">
        <v>501</v>
      </c>
      <c r="D230" s="48" t="s">
        <v>68</v>
      </c>
      <c r="E230" s="48" t="s">
        <v>430</v>
      </c>
      <c r="F230" s="49" t="s">
        <v>40</v>
      </c>
      <c r="G230" s="3"/>
      <c r="H230" s="50" t="s">
        <v>48</v>
      </c>
      <c r="I230" s="50" t="s">
        <v>72</v>
      </c>
      <c r="J230" s="34">
        <v>0</v>
      </c>
      <c r="K230" s="34">
        <v>0</v>
      </c>
      <c r="L230" s="34"/>
      <c r="M230" s="34">
        <v>0</v>
      </c>
      <c r="N230" s="123">
        <f t="shared" si="11"/>
        <v>0</v>
      </c>
      <c r="O230" s="7"/>
      <c r="P230" s="7"/>
      <c r="Q230" s="52"/>
      <c r="R230" s="53"/>
      <c r="X230" s="53">
        <f t="shared" si="12"/>
        <v>0</v>
      </c>
      <c r="Y230" s="53"/>
      <c r="Z230" s="53"/>
    </row>
    <row r="231" spans="1:27" s="54" customFormat="1" ht="14.25">
      <c r="A231" s="6"/>
      <c r="B231" s="2" t="s">
        <v>329</v>
      </c>
      <c r="C231" s="48" t="s">
        <v>501</v>
      </c>
      <c r="D231" s="48" t="s">
        <v>68</v>
      </c>
      <c r="E231" s="48" t="s">
        <v>430</v>
      </c>
      <c r="F231" s="49" t="s">
        <v>40</v>
      </c>
      <c r="G231" s="3"/>
      <c r="H231" s="50" t="s">
        <v>22</v>
      </c>
      <c r="I231" s="50" t="s">
        <v>72</v>
      </c>
      <c r="J231" s="34">
        <v>0</v>
      </c>
      <c r="K231" s="34">
        <v>0</v>
      </c>
      <c r="L231" s="34"/>
      <c r="M231" s="34">
        <v>1518</v>
      </c>
      <c r="N231" s="123">
        <f t="shared" si="11"/>
        <v>1518</v>
      </c>
      <c r="O231" s="7"/>
      <c r="P231" s="7"/>
      <c r="Q231" s="52"/>
      <c r="R231" s="53"/>
      <c r="X231" s="53">
        <f t="shared" si="12"/>
        <v>0</v>
      </c>
      <c r="Y231" s="53"/>
    </row>
    <row r="232" spans="1:27" s="54" customFormat="1" ht="14.25">
      <c r="A232" s="6"/>
      <c r="B232" s="2" t="s">
        <v>330</v>
      </c>
      <c r="C232" s="48" t="s">
        <v>501</v>
      </c>
      <c r="D232" s="55" t="s">
        <v>68</v>
      </c>
      <c r="E232" s="48" t="s">
        <v>430</v>
      </c>
      <c r="F232" s="49" t="s">
        <v>40</v>
      </c>
      <c r="G232" s="11"/>
      <c r="H232" s="50" t="s">
        <v>32</v>
      </c>
      <c r="I232" s="50" t="s">
        <v>72</v>
      </c>
      <c r="J232" s="34">
        <v>0</v>
      </c>
      <c r="K232" s="34">
        <v>0</v>
      </c>
      <c r="L232" s="34"/>
      <c r="M232" s="34">
        <v>1518</v>
      </c>
      <c r="N232" s="123">
        <f t="shared" si="11"/>
        <v>1518</v>
      </c>
      <c r="O232" s="7"/>
      <c r="P232" s="7"/>
      <c r="Q232" s="52"/>
      <c r="R232" s="53"/>
      <c r="X232" s="53">
        <f t="shared" si="12"/>
        <v>0</v>
      </c>
      <c r="Y232" s="53"/>
    </row>
    <row r="233" spans="1:27" s="54" customFormat="1" ht="14.25">
      <c r="A233" s="6"/>
      <c r="B233" s="2" t="s">
        <v>331</v>
      </c>
      <c r="C233" s="48" t="s">
        <v>501</v>
      </c>
      <c r="D233" s="48" t="s">
        <v>68</v>
      </c>
      <c r="E233" s="48" t="s">
        <v>430</v>
      </c>
      <c r="F233" s="49" t="s">
        <v>40</v>
      </c>
      <c r="G233" s="3"/>
      <c r="H233" s="50" t="s">
        <v>34</v>
      </c>
      <c r="I233" s="50" t="s">
        <v>72</v>
      </c>
      <c r="J233" s="34">
        <v>0</v>
      </c>
      <c r="K233" s="34">
        <v>0</v>
      </c>
      <c r="L233" s="34"/>
      <c r="M233" s="34">
        <v>1518</v>
      </c>
      <c r="N233" s="123">
        <f t="shared" si="11"/>
        <v>1518</v>
      </c>
      <c r="O233" s="7"/>
      <c r="P233" s="7"/>
      <c r="Q233" s="52"/>
      <c r="R233" s="53"/>
      <c r="X233" s="53">
        <f t="shared" si="12"/>
        <v>0</v>
      </c>
      <c r="Y233" s="53"/>
    </row>
    <row r="234" spans="1:27" s="54" customFormat="1" ht="14.25">
      <c r="A234" s="6"/>
      <c r="B234" s="2" t="s">
        <v>332</v>
      </c>
      <c r="C234" s="48" t="s">
        <v>501</v>
      </c>
      <c r="D234" s="48" t="s">
        <v>55</v>
      </c>
      <c r="E234" s="48" t="s">
        <v>430</v>
      </c>
      <c r="F234" s="49" t="s">
        <v>40</v>
      </c>
      <c r="G234" s="3"/>
      <c r="H234" s="50" t="s">
        <v>33</v>
      </c>
      <c r="I234" s="50" t="s">
        <v>72</v>
      </c>
      <c r="J234" s="34">
        <v>0</v>
      </c>
      <c r="K234" s="34">
        <v>0</v>
      </c>
      <c r="L234" s="34"/>
      <c r="M234" s="34">
        <v>0</v>
      </c>
      <c r="N234" s="123">
        <f t="shared" si="11"/>
        <v>0</v>
      </c>
      <c r="O234" s="7"/>
      <c r="P234" s="7"/>
      <c r="Q234" s="52"/>
      <c r="R234" s="53"/>
      <c r="X234" s="53">
        <f t="shared" si="12"/>
        <v>0</v>
      </c>
      <c r="Y234" s="53"/>
      <c r="Z234" s="53"/>
    </row>
    <row r="235" spans="1:27" s="54" customFormat="1" ht="14.25">
      <c r="A235" s="6"/>
      <c r="B235" s="2" t="s">
        <v>333</v>
      </c>
      <c r="C235" s="48" t="s">
        <v>501</v>
      </c>
      <c r="D235" s="55">
        <v>0</v>
      </c>
      <c r="E235" s="48" t="s">
        <v>430</v>
      </c>
      <c r="F235" s="49" t="s">
        <v>40</v>
      </c>
      <c r="G235" s="11">
        <v>0</v>
      </c>
      <c r="H235" s="50" t="s">
        <v>35</v>
      </c>
      <c r="I235" s="50" t="s">
        <v>72</v>
      </c>
      <c r="J235" s="34">
        <v>0</v>
      </c>
      <c r="K235" s="34">
        <v>0</v>
      </c>
      <c r="L235" s="34"/>
      <c r="M235" s="34">
        <v>2875141</v>
      </c>
      <c r="N235" s="123">
        <f t="shared" si="11"/>
        <v>2875141</v>
      </c>
      <c r="O235" s="7"/>
      <c r="P235" s="7"/>
      <c r="Q235" s="52">
        <f>M235/M231</f>
        <v>1894.032279314888</v>
      </c>
      <c r="R235" s="53"/>
      <c r="X235" s="53">
        <f t="shared" si="12"/>
        <v>0</v>
      </c>
      <c r="Y235" s="53">
        <f>N235/N231</f>
        <v>1894.032279314888</v>
      </c>
      <c r="Z235" s="53"/>
    </row>
    <row r="236" spans="1:27" s="180" customFormat="1" ht="14.25">
      <c r="B236" s="170" t="s">
        <v>334</v>
      </c>
      <c r="C236" s="171" t="s">
        <v>18</v>
      </c>
      <c r="D236" s="171" t="s">
        <v>62</v>
      </c>
      <c r="E236" s="171" t="s">
        <v>18</v>
      </c>
      <c r="F236" s="173" t="s">
        <v>136</v>
      </c>
      <c r="G236" s="173"/>
      <c r="H236" s="175" t="s">
        <v>48</v>
      </c>
      <c r="I236" s="175" t="s">
        <v>71</v>
      </c>
      <c r="J236" s="176">
        <v>0</v>
      </c>
      <c r="K236" s="176">
        <v>0</v>
      </c>
      <c r="L236" s="176">
        <v>0</v>
      </c>
      <c r="M236" s="176">
        <v>3188.438447</v>
      </c>
      <c r="N236" s="123">
        <f t="shared" si="11"/>
        <v>3188.438447</v>
      </c>
      <c r="O236" s="177"/>
      <c r="P236" s="177"/>
      <c r="Q236" s="178"/>
      <c r="R236" s="179"/>
      <c r="X236" s="179">
        <f t="shared" si="12"/>
        <v>0</v>
      </c>
      <c r="Y236" s="179"/>
    </row>
    <row r="237" spans="1:27" s="180" customFormat="1" ht="14.25">
      <c r="B237" s="170" t="s">
        <v>335</v>
      </c>
      <c r="C237" s="171" t="s">
        <v>18</v>
      </c>
      <c r="D237" s="171" t="s">
        <v>62</v>
      </c>
      <c r="E237" s="171" t="s">
        <v>18</v>
      </c>
      <c r="F237" s="173" t="s">
        <v>136</v>
      </c>
      <c r="G237" s="173"/>
      <c r="H237" s="175" t="s">
        <v>22</v>
      </c>
      <c r="I237" s="175" t="s">
        <v>71</v>
      </c>
      <c r="J237" s="176">
        <v>0</v>
      </c>
      <c r="K237" s="176">
        <v>0</v>
      </c>
      <c r="L237" s="176">
        <v>0</v>
      </c>
      <c r="M237" s="176">
        <v>50580</v>
      </c>
      <c r="N237" s="123">
        <f t="shared" si="11"/>
        <v>50580</v>
      </c>
      <c r="O237" s="177"/>
      <c r="P237" s="177"/>
      <c r="Q237" s="178"/>
      <c r="R237" s="179"/>
      <c r="S237" s="179"/>
      <c r="X237" s="179">
        <f t="shared" si="12"/>
        <v>0</v>
      </c>
      <c r="Y237" s="179"/>
    </row>
    <row r="238" spans="1:27" s="180" customFormat="1" ht="14.25">
      <c r="B238" s="170" t="s">
        <v>336</v>
      </c>
      <c r="C238" s="171" t="s">
        <v>18</v>
      </c>
      <c r="D238" s="172" t="s">
        <v>62</v>
      </c>
      <c r="E238" s="171" t="s">
        <v>18</v>
      </c>
      <c r="F238" s="173" t="s">
        <v>136</v>
      </c>
      <c r="G238" s="174"/>
      <c r="H238" s="175" t="s">
        <v>32</v>
      </c>
      <c r="I238" s="175" t="s">
        <v>71</v>
      </c>
      <c r="J238" s="176">
        <v>0</v>
      </c>
      <c r="K238" s="176">
        <v>0</v>
      </c>
      <c r="L238" s="176">
        <v>0</v>
      </c>
      <c r="M238" s="176">
        <v>48513</v>
      </c>
      <c r="N238" s="123">
        <f t="shared" si="11"/>
        <v>48513</v>
      </c>
      <c r="O238" s="177"/>
      <c r="P238" s="177"/>
      <c r="Q238" s="178"/>
      <c r="R238" s="179"/>
      <c r="S238" s="179"/>
      <c r="X238" s="179">
        <f t="shared" si="12"/>
        <v>0</v>
      </c>
      <c r="Y238" s="179"/>
    </row>
    <row r="239" spans="1:27" s="180" customFormat="1" ht="14.25">
      <c r="B239" s="170" t="s">
        <v>337</v>
      </c>
      <c r="C239" s="171" t="s">
        <v>18</v>
      </c>
      <c r="D239" s="171" t="s">
        <v>62</v>
      </c>
      <c r="E239" s="171" t="s">
        <v>18</v>
      </c>
      <c r="F239" s="173" t="s">
        <v>136</v>
      </c>
      <c r="G239" s="173"/>
      <c r="H239" s="175" t="s">
        <v>34</v>
      </c>
      <c r="I239" s="175" t="s">
        <v>71</v>
      </c>
      <c r="J239" s="176">
        <v>0</v>
      </c>
      <c r="K239" s="176">
        <v>0</v>
      </c>
      <c r="L239" s="176">
        <v>0</v>
      </c>
      <c r="M239" s="176">
        <v>48513</v>
      </c>
      <c r="N239" s="123">
        <f t="shared" si="11"/>
        <v>48513</v>
      </c>
      <c r="O239" s="177"/>
      <c r="P239" s="177"/>
      <c r="Q239" s="178"/>
      <c r="R239" s="179"/>
      <c r="S239" s="179"/>
      <c r="X239" s="179">
        <f t="shared" si="12"/>
        <v>0</v>
      </c>
      <c r="Y239" s="179"/>
    </row>
    <row r="240" spans="1:27" s="180" customFormat="1" ht="14.25">
      <c r="B240" s="170" t="s">
        <v>338</v>
      </c>
      <c r="C240" s="171" t="s">
        <v>18</v>
      </c>
      <c r="D240" s="172" t="s">
        <v>62</v>
      </c>
      <c r="E240" s="171" t="s">
        <v>18</v>
      </c>
      <c r="F240" s="173" t="s">
        <v>136</v>
      </c>
      <c r="G240" s="174"/>
      <c r="H240" s="175" t="s">
        <v>33</v>
      </c>
      <c r="I240" s="175" t="s">
        <v>71</v>
      </c>
      <c r="J240" s="176">
        <v>0</v>
      </c>
      <c r="K240" s="176">
        <v>0</v>
      </c>
      <c r="L240" s="176">
        <v>0</v>
      </c>
      <c r="M240" s="176">
        <v>5239</v>
      </c>
      <c r="N240" s="123">
        <f t="shared" si="11"/>
        <v>5239</v>
      </c>
      <c r="O240" s="176"/>
      <c r="P240" s="177"/>
      <c r="Q240" s="178"/>
      <c r="R240" s="179"/>
      <c r="X240" s="179">
        <f t="shared" si="12"/>
        <v>0</v>
      </c>
      <c r="Y240" s="179"/>
    </row>
    <row r="241" spans="2:28" s="180" customFormat="1" ht="14.25">
      <c r="B241" s="170" t="s">
        <v>339</v>
      </c>
      <c r="C241" s="171" t="s">
        <v>18</v>
      </c>
      <c r="D241" s="172" t="s">
        <v>62</v>
      </c>
      <c r="E241" s="171" t="s">
        <v>18</v>
      </c>
      <c r="F241" s="173" t="s">
        <v>136</v>
      </c>
      <c r="G241" s="174" t="s">
        <v>43</v>
      </c>
      <c r="H241" s="175" t="s">
        <v>35</v>
      </c>
      <c r="I241" s="175" t="s">
        <v>71</v>
      </c>
      <c r="J241" s="176">
        <v>0</v>
      </c>
      <c r="K241" s="176">
        <v>0</v>
      </c>
      <c r="L241" s="176">
        <v>0</v>
      </c>
      <c r="M241" s="176">
        <v>119869032</v>
      </c>
      <c r="N241" s="123">
        <f t="shared" si="11"/>
        <v>119869032</v>
      </c>
      <c r="O241" s="177"/>
      <c r="P241" s="176"/>
      <c r="Q241" s="178">
        <f>M241/M237</f>
        <v>2369.8899169632264</v>
      </c>
      <c r="R241" s="179"/>
      <c r="X241" s="179">
        <f t="shared" si="12"/>
        <v>0</v>
      </c>
      <c r="Y241" s="176">
        <f>N241/N237</f>
        <v>2369.8899169632264</v>
      </c>
      <c r="Z241" s="179"/>
    </row>
    <row r="242" spans="2:28" s="180" customFormat="1" ht="14.25">
      <c r="B242" s="170" t="s">
        <v>340</v>
      </c>
      <c r="C242" s="171" t="s">
        <v>42</v>
      </c>
      <c r="D242" s="171"/>
      <c r="E242" s="170" t="s">
        <v>112</v>
      </c>
      <c r="F242" s="173" t="s">
        <v>28</v>
      </c>
      <c r="G242" s="173"/>
      <c r="H242" s="175" t="s">
        <v>48</v>
      </c>
      <c r="I242" s="175" t="s">
        <v>71</v>
      </c>
      <c r="J242" s="176">
        <v>0</v>
      </c>
      <c r="K242" s="176">
        <v>0</v>
      </c>
      <c r="L242" s="176">
        <v>0</v>
      </c>
      <c r="M242" s="176">
        <v>63</v>
      </c>
      <c r="N242" s="123">
        <f t="shared" si="11"/>
        <v>63</v>
      </c>
      <c r="O242" s="177"/>
      <c r="P242" s="177"/>
      <c r="Q242" s="178"/>
      <c r="R242" s="179"/>
      <c r="X242" s="179">
        <f t="shared" si="12"/>
        <v>0</v>
      </c>
      <c r="Y242" s="176"/>
    </row>
    <row r="243" spans="2:28" s="180" customFormat="1" ht="14.25">
      <c r="B243" s="170" t="s">
        <v>341</v>
      </c>
      <c r="C243" s="171" t="s">
        <v>42</v>
      </c>
      <c r="D243" s="171"/>
      <c r="E243" s="170" t="s">
        <v>112</v>
      </c>
      <c r="F243" s="173" t="s">
        <v>28</v>
      </c>
      <c r="G243" s="173"/>
      <c r="H243" s="175" t="s">
        <v>22</v>
      </c>
      <c r="I243" s="175" t="s">
        <v>71</v>
      </c>
      <c r="J243" s="176">
        <v>0</v>
      </c>
      <c r="K243" s="176">
        <v>0</v>
      </c>
      <c r="L243" s="176">
        <v>0</v>
      </c>
      <c r="M243" s="176">
        <v>68</v>
      </c>
      <c r="N243" s="123">
        <f t="shared" si="11"/>
        <v>68</v>
      </c>
      <c r="O243" s="177"/>
      <c r="P243" s="177"/>
      <c r="Q243" s="178"/>
      <c r="R243" s="179"/>
      <c r="X243" s="179">
        <f t="shared" si="12"/>
        <v>0</v>
      </c>
      <c r="Y243" s="176"/>
    </row>
    <row r="244" spans="2:28" s="180" customFormat="1" ht="14.25">
      <c r="B244" s="170" t="s">
        <v>342</v>
      </c>
      <c r="C244" s="171" t="s">
        <v>42</v>
      </c>
      <c r="D244" s="172"/>
      <c r="E244" s="170" t="s">
        <v>112</v>
      </c>
      <c r="F244" s="173" t="s">
        <v>28</v>
      </c>
      <c r="G244" s="174"/>
      <c r="H244" s="175" t="s">
        <v>32</v>
      </c>
      <c r="I244" s="175" t="s">
        <v>71</v>
      </c>
      <c r="J244" s="176">
        <v>0</v>
      </c>
      <c r="K244" s="176">
        <v>0</v>
      </c>
      <c r="L244" s="176">
        <v>0</v>
      </c>
      <c r="M244" s="176">
        <v>100</v>
      </c>
      <c r="N244" s="123">
        <f t="shared" si="11"/>
        <v>100</v>
      </c>
      <c r="O244" s="176"/>
      <c r="P244" s="177"/>
      <c r="Q244" s="178"/>
      <c r="R244" s="179"/>
      <c r="X244" s="179">
        <f t="shared" si="12"/>
        <v>0</v>
      </c>
      <c r="Y244" s="176"/>
    </row>
    <row r="245" spans="2:28" s="180" customFormat="1" ht="14.25">
      <c r="B245" s="170" t="s">
        <v>343</v>
      </c>
      <c r="C245" s="171" t="s">
        <v>42</v>
      </c>
      <c r="D245" s="171"/>
      <c r="E245" s="170" t="s">
        <v>112</v>
      </c>
      <c r="F245" s="173" t="s">
        <v>28</v>
      </c>
      <c r="G245" s="173"/>
      <c r="H245" s="175" t="s">
        <v>34</v>
      </c>
      <c r="I245" s="175" t="s">
        <v>71</v>
      </c>
      <c r="J245" s="176">
        <v>0</v>
      </c>
      <c r="K245" s="176">
        <v>0</v>
      </c>
      <c r="L245" s="176">
        <v>0</v>
      </c>
      <c r="M245" s="176">
        <v>100</v>
      </c>
      <c r="N245" s="123">
        <f t="shared" si="11"/>
        <v>100</v>
      </c>
      <c r="O245" s="177"/>
      <c r="P245" s="177"/>
      <c r="Q245" s="178"/>
      <c r="R245" s="179"/>
      <c r="X245" s="179">
        <f t="shared" si="12"/>
        <v>0</v>
      </c>
      <c r="Y245" s="179"/>
    </row>
    <row r="246" spans="2:28" s="180" customFormat="1" ht="14.25">
      <c r="B246" s="170" t="s">
        <v>344</v>
      </c>
      <c r="C246" s="171" t="s">
        <v>42</v>
      </c>
      <c r="D246" s="172"/>
      <c r="E246" s="170" t="s">
        <v>112</v>
      </c>
      <c r="F246" s="173" t="s">
        <v>28</v>
      </c>
      <c r="G246" s="174"/>
      <c r="H246" s="175" t="s">
        <v>33</v>
      </c>
      <c r="I246" s="175" t="s">
        <v>71</v>
      </c>
      <c r="J246" s="176">
        <v>0</v>
      </c>
      <c r="K246" s="176">
        <v>0</v>
      </c>
      <c r="L246" s="176">
        <v>0</v>
      </c>
      <c r="M246" s="176">
        <v>31</v>
      </c>
      <c r="N246" s="123">
        <f t="shared" si="11"/>
        <v>31</v>
      </c>
      <c r="O246" s="177"/>
      <c r="P246" s="177"/>
      <c r="Q246" s="178"/>
      <c r="R246" s="179"/>
      <c r="X246" s="179">
        <f t="shared" si="12"/>
        <v>0</v>
      </c>
      <c r="Y246" s="179"/>
    </row>
    <row r="247" spans="2:28" s="180" customFormat="1" ht="14.25">
      <c r="B247" s="170" t="s">
        <v>345</v>
      </c>
      <c r="C247" s="171" t="s">
        <v>42</v>
      </c>
      <c r="D247" s="172">
        <v>0</v>
      </c>
      <c r="E247" s="170" t="s">
        <v>112</v>
      </c>
      <c r="F247" s="173" t="s">
        <v>28</v>
      </c>
      <c r="G247" s="174">
        <v>0</v>
      </c>
      <c r="H247" s="175" t="s">
        <v>35</v>
      </c>
      <c r="I247" s="175" t="s">
        <v>71</v>
      </c>
      <c r="J247" s="176">
        <v>0</v>
      </c>
      <c r="K247" s="176">
        <v>0</v>
      </c>
      <c r="L247" s="176">
        <v>0</v>
      </c>
      <c r="M247" s="176">
        <v>0</v>
      </c>
      <c r="N247" s="123">
        <f t="shared" si="11"/>
        <v>0</v>
      </c>
      <c r="O247" s="177"/>
      <c r="P247" s="177"/>
      <c r="Q247" s="178">
        <f>M247/M243</f>
        <v>0</v>
      </c>
      <c r="R247" s="179"/>
      <c r="X247" s="179">
        <f t="shared" si="12"/>
        <v>0</v>
      </c>
      <c r="Y247" s="176">
        <f>N247/N243</f>
        <v>0</v>
      </c>
    </row>
    <row r="248" spans="2:28" s="180" customFormat="1" ht="14.25">
      <c r="B248" s="170" t="s">
        <v>346</v>
      </c>
      <c r="C248" s="171" t="s">
        <v>474</v>
      </c>
      <c r="D248" s="171" t="s">
        <v>63</v>
      </c>
      <c r="E248" s="171" t="s">
        <v>127</v>
      </c>
      <c r="F248" s="173" t="s">
        <v>24</v>
      </c>
      <c r="G248" s="173"/>
      <c r="H248" s="175" t="s">
        <v>48</v>
      </c>
      <c r="I248" s="175" t="s">
        <v>71</v>
      </c>
      <c r="J248" s="176">
        <v>1</v>
      </c>
      <c r="K248" s="176"/>
      <c r="L248" s="176">
        <f t="shared" ref="L248:L254" si="15">J248+K248</f>
        <v>1</v>
      </c>
      <c r="M248" s="176">
        <v>0</v>
      </c>
      <c r="N248" s="123">
        <f t="shared" si="11"/>
        <v>1</v>
      </c>
      <c r="O248" s="177"/>
      <c r="P248" s="177"/>
      <c r="Q248" s="178"/>
      <c r="R248" s="179"/>
      <c r="X248" s="179">
        <f t="shared" si="12"/>
        <v>0</v>
      </c>
      <c r="Y248" s="179"/>
    </row>
    <row r="249" spans="2:28" s="180" customFormat="1" ht="14.25">
      <c r="B249" s="170" t="s">
        <v>347</v>
      </c>
      <c r="C249" s="171" t="s">
        <v>474</v>
      </c>
      <c r="D249" s="171" t="s">
        <v>63</v>
      </c>
      <c r="E249" s="171" t="s">
        <v>127</v>
      </c>
      <c r="F249" s="173" t="s">
        <v>24</v>
      </c>
      <c r="G249" s="173"/>
      <c r="H249" s="175" t="s">
        <v>22</v>
      </c>
      <c r="I249" s="175" t="s">
        <v>71</v>
      </c>
      <c r="J249" s="176">
        <v>901</v>
      </c>
      <c r="K249" s="176"/>
      <c r="L249" s="176">
        <f t="shared" si="15"/>
        <v>901</v>
      </c>
      <c r="M249" s="176">
        <v>0</v>
      </c>
      <c r="N249" s="123">
        <f t="shared" si="11"/>
        <v>901</v>
      </c>
      <c r="O249" s="177"/>
      <c r="P249" s="177"/>
      <c r="Q249" s="178"/>
      <c r="R249" s="179"/>
      <c r="X249" s="179">
        <f t="shared" si="12"/>
        <v>0</v>
      </c>
      <c r="Y249" s="179"/>
    </row>
    <row r="250" spans="2:28" s="180" customFormat="1" ht="14.25">
      <c r="B250" s="170" t="s">
        <v>348</v>
      </c>
      <c r="C250" s="171" t="s">
        <v>474</v>
      </c>
      <c r="D250" s="172" t="s">
        <v>63</v>
      </c>
      <c r="E250" s="171" t="s">
        <v>127</v>
      </c>
      <c r="F250" s="173" t="s">
        <v>24</v>
      </c>
      <c r="G250" s="174"/>
      <c r="H250" s="175" t="s">
        <v>32</v>
      </c>
      <c r="I250" s="175" t="s">
        <v>71</v>
      </c>
      <c r="J250" s="176">
        <v>901</v>
      </c>
      <c r="K250" s="176"/>
      <c r="L250" s="176">
        <f t="shared" si="15"/>
        <v>901</v>
      </c>
      <c r="M250" s="176">
        <v>0</v>
      </c>
      <c r="N250" s="123">
        <f t="shared" si="11"/>
        <v>901</v>
      </c>
      <c r="O250" s="177"/>
      <c r="P250" s="177"/>
      <c r="Q250" s="178"/>
      <c r="R250" s="179"/>
      <c r="X250" s="179">
        <f t="shared" si="12"/>
        <v>0</v>
      </c>
      <c r="Y250" s="179"/>
    </row>
    <row r="251" spans="2:28" s="180" customFormat="1" ht="14.25">
      <c r="B251" s="170" t="s">
        <v>349</v>
      </c>
      <c r="C251" s="171" t="s">
        <v>474</v>
      </c>
      <c r="D251" s="171" t="s">
        <v>63</v>
      </c>
      <c r="E251" s="171" t="s">
        <v>127</v>
      </c>
      <c r="F251" s="173" t="s">
        <v>24</v>
      </c>
      <c r="G251" s="173"/>
      <c r="H251" s="175" t="s">
        <v>34</v>
      </c>
      <c r="I251" s="175" t="s">
        <v>71</v>
      </c>
      <c r="J251" s="176">
        <v>901</v>
      </c>
      <c r="K251" s="176"/>
      <c r="L251" s="176">
        <f t="shared" si="15"/>
        <v>901</v>
      </c>
      <c r="M251" s="176">
        <v>0</v>
      </c>
      <c r="N251" s="123">
        <f t="shared" si="11"/>
        <v>901</v>
      </c>
      <c r="O251" s="177"/>
      <c r="P251" s="177"/>
      <c r="Q251" s="178"/>
      <c r="R251" s="179"/>
      <c r="X251" s="179">
        <f t="shared" si="12"/>
        <v>0</v>
      </c>
      <c r="Y251" s="179"/>
    </row>
    <row r="252" spans="2:28" s="180" customFormat="1" ht="14.25">
      <c r="B252" s="170" t="s">
        <v>350</v>
      </c>
      <c r="C252" s="171" t="s">
        <v>474</v>
      </c>
      <c r="D252" s="172" t="s">
        <v>63</v>
      </c>
      <c r="E252" s="171" t="s">
        <v>127</v>
      </c>
      <c r="F252" s="173" t="s">
        <v>24</v>
      </c>
      <c r="G252" s="174"/>
      <c r="H252" s="175" t="s">
        <v>33</v>
      </c>
      <c r="I252" s="175" t="s">
        <v>71</v>
      </c>
      <c r="J252" s="176">
        <v>1</v>
      </c>
      <c r="K252" s="176"/>
      <c r="L252" s="176">
        <f t="shared" si="15"/>
        <v>1</v>
      </c>
      <c r="M252" s="176">
        <v>0</v>
      </c>
      <c r="N252" s="123">
        <f t="shared" si="11"/>
        <v>1</v>
      </c>
      <c r="O252" s="177"/>
      <c r="P252" s="177"/>
      <c r="Q252" s="178"/>
      <c r="R252" s="179"/>
      <c r="U252" s="177"/>
      <c r="V252" s="177"/>
      <c r="W252" s="177"/>
      <c r="X252" s="179">
        <f t="shared" si="12"/>
        <v>0</v>
      </c>
      <c r="Y252" s="176"/>
      <c r="Z252" s="177"/>
      <c r="AA252" s="177"/>
      <c r="AB252" s="177"/>
    </row>
    <row r="253" spans="2:28" s="180" customFormat="1" ht="14.25">
      <c r="B253" s="170" t="s">
        <v>351</v>
      </c>
      <c r="C253" s="171" t="s">
        <v>474</v>
      </c>
      <c r="D253" s="172" t="s">
        <v>63</v>
      </c>
      <c r="E253" s="171" t="s">
        <v>127</v>
      </c>
      <c r="F253" s="173" t="s">
        <v>24</v>
      </c>
      <c r="G253" s="174" t="s">
        <v>44</v>
      </c>
      <c r="H253" s="175" t="s">
        <v>35</v>
      </c>
      <c r="I253" s="175" t="s">
        <v>71</v>
      </c>
      <c r="J253" s="176">
        <v>1502799.6695917605</v>
      </c>
      <c r="K253" s="176"/>
      <c r="L253" s="176">
        <f t="shared" si="15"/>
        <v>1502799.6695917605</v>
      </c>
      <c r="M253" s="176">
        <v>0</v>
      </c>
      <c r="N253" s="123">
        <f t="shared" si="11"/>
        <v>1502799.6695917605</v>
      </c>
      <c r="O253" s="177"/>
      <c r="P253" s="177"/>
      <c r="Q253" s="178">
        <f>N253/N249</f>
        <v>1667.9241615890794</v>
      </c>
      <c r="R253" s="179"/>
      <c r="S253" s="179"/>
      <c r="T253" s="179"/>
      <c r="U253" s="177"/>
      <c r="V253" s="177"/>
      <c r="W253" s="177"/>
      <c r="X253" s="179">
        <f t="shared" si="12"/>
        <v>0</v>
      </c>
      <c r="Y253" s="176">
        <f>N253/N249</f>
        <v>1667.9241615890794</v>
      </c>
      <c r="Z253" s="177"/>
      <c r="AA253" s="177"/>
      <c r="AB253" s="176"/>
    </row>
    <row r="254" spans="2:28" s="180" customFormat="1" ht="14.25">
      <c r="B254" s="170" t="s">
        <v>352</v>
      </c>
      <c r="C254" s="171" t="s">
        <v>475</v>
      </c>
      <c r="D254" s="171" t="s">
        <v>64</v>
      </c>
      <c r="E254" s="171" t="s">
        <v>128</v>
      </c>
      <c r="F254" s="173" t="s">
        <v>24</v>
      </c>
      <c r="G254" s="173"/>
      <c r="H254" s="175" t="s">
        <v>48</v>
      </c>
      <c r="I254" s="175" t="s">
        <v>71</v>
      </c>
      <c r="J254" s="176">
        <v>12</v>
      </c>
      <c r="K254" s="176"/>
      <c r="L254" s="176">
        <f t="shared" si="15"/>
        <v>12</v>
      </c>
      <c r="M254" s="176">
        <v>0</v>
      </c>
      <c r="N254" s="123">
        <f t="shared" si="11"/>
        <v>12</v>
      </c>
      <c r="O254" s="177"/>
      <c r="P254" s="177"/>
      <c r="Q254" s="178"/>
      <c r="R254" s="179"/>
      <c r="U254" s="177"/>
      <c r="V254" s="177"/>
      <c r="W254" s="177"/>
      <c r="X254" s="179">
        <f t="shared" si="12"/>
        <v>0</v>
      </c>
      <c r="Y254" s="176"/>
      <c r="Z254" s="177"/>
      <c r="AA254" s="177"/>
      <c r="AB254" s="176"/>
    </row>
    <row r="255" spans="2:28" s="180" customFormat="1" ht="14.25">
      <c r="B255" s="170" t="s">
        <v>353</v>
      </c>
      <c r="C255" s="171" t="s">
        <v>475</v>
      </c>
      <c r="D255" s="171" t="s">
        <v>64</v>
      </c>
      <c r="E255" s="171" t="s">
        <v>128</v>
      </c>
      <c r="F255" s="173" t="s">
        <v>24</v>
      </c>
      <c r="G255" s="173"/>
      <c r="H255" s="175" t="s">
        <v>22</v>
      </c>
      <c r="I255" s="175" t="s">
        <v>71</v>
      </c>
      <c r="J255" s="176">
        <v>4952</v>
      </c>
      <c r="K255" s="176"/>
      <c r="L255" s="176">
        <f>J255+K255</f>
        <v>4952</v>
      </c>
      <c r="M255" s="176">
        <v>0</v>
      </c>
      <c r="N255" s="123">
        <f t="shared" si="11"/>
        <v>4952</v>
      </c>
      <c r="O255" s="177"/>
      <c r="P255" s="177"/>
      <c r="Q255" s="178"/>
      <c r="R255" s="179"/>
      <c r="U255" s="177"/>
      <c r="V255" s="177"/>
      <c r="W255" s="177"/>
      <c r="X255" s="179">
        <f t="shared" si="12"/>
        <v>0</v>
      </c>
      <c r="Y255" s="176"/>
      <c r="Z255" s="177"/>
      <c r="AA255" s="177"/>
      <c r="AB255" s="176"/>
    </row>
    <row r="256" spans="2:28" s="180" customFormat="1" ht="14.25">
      <c r="B256" s="170" t="s">
        <v>354</v>
      </c>
      <c r="C256" s="171" t="s">
        <v>475</v>
      </c>
      <c r="D256" s="172" t="s">
        <v>64</v>
      </c>
      <c r="E256" s="171" t="s">
        <v>128</v>
      </c>
      <c r="F256" s="173" t="s">
        <v>24</v>
      </c>
      <c r="G256" s="174"/>
      <c r="H256" s="175" t="s">
        <v>32</v>
      </c>
      <c r="I256" s="175" t="s">
        <v>71</v>
      </c>
      <c r="J256" s="176">
        <v>4949</v>
      </c>
      <c r="K256" s="176"/>
      <c r="L256" s="176">
        <f>J256+K256</f>
        <v>4949</v>
      </c>
      <c r="M256" s="176">
        <v>0</v>
      </c>
      <c r="N256" s="123">
        <f t="shared" si="11"/>
        <v>4949</v>
      </c>
      <c r="O256" s="177"/>
      <c r="P256" s="177"/>
      <c r="Q256" s="178"/>
      <c r="R256" s="179"/>
      <c r="U256" s="177"/>
      <c r="V256" s="177"/>
      <c r="W256" s="177"/>
      <c r="X256" s="179">
        <f t="shared" si="12"/>
        <v>0</v>
      </c>
      <c r="Y256" s="176"/>
      <c r="Z256" s="177"/>
      <c r="AA256" s="177"/>
      <c r="AB256" s="177"/>
    </row>
    <row r="257" spans="1:28" s="180" customFormat="1" ht="14.25">
      <c r="B257" s="170" t="s">
        <v>355</v>
      </c>
      <c r="C257" s="171" t="s">
        <v>475</v>
      </c>
      <c r="D257" s="171" t="s">
        <v>64</v>
      </c>
      <c r="E257" s="171" t="s">
        <v>128</v>
      </c>
      <c r="F257" s="173" t="s">
        <v>24</v>
      </c>
      <c r="G257" s="173"/>
      <c r="H257" s="175" t="s">
        <v>34</v>
      </c>
      <c r="I257" s="175" t="s">
        <v>71</v>
      </c>
      <c r="J257" s="176">
        <v>4949</v>
      </c>
      <c r="K257" s="176"/>
      <c r="L257" s="176">
        <f>J257+K257</f>
        <v>4949</v>
      </c>
      <c r="M257" s="176">
        <v>0</v>
      </c>
      <c r="N257" s="123">
        <f t="shared" si="11"/>
        <v>4949</v>
      </c>
      <c r="O257" s="177"/>
      <c r="P257" s="177"/>
      <c r="Q257" s="178"/>
      <c r="R257" s="179"/>
      <c r="U257" s="177"/>
      <c r="V257" s="177"/>
      <c r="W257" s="177"/>
      <c r="X257" s="179">
        <f t="shared" si="12"/>
        <v>0</v>
      </c>
      <c r="Y257" s="176"/>
      <c r="Z257" s="177"/>
      <c r="AA257" s="177"/>
      <c r="AB257" s="177"/>
    </row>
    <row r="258" spans="1:28" s="180" customFormat="1" ht="14.25">
      <c r="B258" s="170" t="s">
        <v>356</v>
      </c>
      <c r="C258" s="171" t="s">
        <v>475</v>
      </c>
      <c r="D258" s="172" t="s">
        <v>64</v>
      </c>
      <c r="E258" s="171" t="s">
        <v>128</v>
      </c>
      <c r="F258" s="173" t="s">
        <v>24</v>
      </c>
      <c r="G258" s="174"/>
      <c r="H258" s="175" t="s">
        <v>33</v>
      </c>
      <c r="I258" s="175" t="s">
        <v>71</v>
      </c>
      <c r="J258" s="176">
        <v>15</v>
      </c>
      <c r="K258" s="176"/>
      <c r="L258" s="176">
        <f>J258+K258</f>
        <v>15</v>
      </c>
      <c r="M258" s="176">
        <v>0</v>
      </c>
      <c r="N258" s="123">
        <f t="shared" si="11"/>
        <v>15</v>
      </c>
      <c r="O258" s="177"/>
      <c r="P258" s="177"/>
      <c r="Q258" s="178"/>
      <c r="R258" s="179"/>
      <c r="S258" s="179"/>
      <c r="U258" s="177"/>
      <c r="V258" s="177"/>
      <c r="W258" s="177"/>
      <c r="X258" s="179">
        <f t="shared" si="12"/>
        <v>0</v>
      </c>
      <c r="Y258" s="176"/>
      <c r="Z258" s="177"/>
      <c r="AA258" s="177"/>
      <c r="AB258" s="177"/>
    </row>
    <row r="259" spans="1:28" s="180" customFormat="1" ht="14.25">
      <c r="B259" s="170" t="s">
        <v>357</v>
      </c>
      <c r="C259" s="171" t="s">
        <v>475</v>
      </c>
      <c r="D259" s="172" t="s">
        <v>64</v>
      </c>
      <c r="E259" s="171" t="s">
        <v>128</v>
      </c>
      <c r="F259" s="173" t="s">
        <v>24</v>
      </c>
      <c r="G259" s="174" t="s">
        <v>44</v>
      </c>
      <c r="H259" s="175" t="s">
        <v>35</v>
      </c>
      <c r="I259" s="175" t="s">
        <v>71</v>
      </c>
      <c r="J259" s="176">
        <v>7533338</v>
      </c>
      <c r="K259" s="176"/>
      <c r="L259" s="176">
        <f>J259+K259</f>
        <v>7533338</v>
      </c>
      <c r="M259" s="176">
        <v>0</v>
      </c>
      <c r="N259" s="123">
        <f t="shared" ref="N259:N322" si="16">M259+L259</f>
        <v>7533338</v>
      </c>
      <c r="O259" s="177"/>
      <c r="P259" s="177"/>
      <c r="Q259" s="178">
        <f>N259/N255</f>
        <v>1521.2718093699516</v>
      </c>
      <c r="R259" s="179"/>
      <c r="S259" s="179"/>
      <c r="U259" s="177"/>
      <c r="V259" s="177"/>
      <c r="W259" s="177"/>
      <c r="X259" s="179">
        <f t="shared" si="12"/>
        <v>0</v>
      </c>
      <c r="Y259" s="176">
        <f>N259/N255</f>
        <v>1521.2718093699516</v>
      </c>
      <c r="Z259" s="177"/>
      <c r="AA259" s="177"/>
      <c r="AB259" s="176"/>
    </row>
    <row r="260" spans="1:28" s="54" customFormat="1" ht="14.25">
      <c r="A260" s="6"/>
      <c r="B260" s="2" t="s">
        <v>358</v>
      </c>
      <c r="C260" s="48" t="s">
        <v>69</v>
      </c>
      <c r="D260" s="55"/>
      <c r="E260" s="48" t="s">
        <v>121</v>
      </c>
      <c r="F260" s="49" t="s">
        <v>40</v>
      </c>
      <c r="G260" s="11"/>
      <c r="H260" s="50" t="s">
        <v>48</v>
      </c>
      <c r="I260" s="50" t="s">
        <v>72</v>
      </c>
      <c r="J260" s="34">
        <v>0</v>
      </c>
      <c r="K260" s="34">
        <v>0</v>
      </c>
      <c r="L260" s="34">
        <v>0</v>
      </c>
      <c r="M260" s="34">
        <v>20</v>
      </c>
      <c r="N260" s="123">
        <f t="shared" si="16"/>
        <v>20</v>
      </c>
      <c r="O260" s="7"/>
      <c r="P260" s="7"/>
      <c r="Q260" s="52"/>
      <c r="R260" s="53"/>
      <c r="X260" s="53">
        <f t="shared" si="12"/>
        <v>0</v>
      </c>
      <c r="Y260" s="53"/>
    </row>
    <row r="261" spans="1:28" s="54" customFormat="1" ht="14.25">
      <c r="A261" s="6"/>
      <c r="B261" s="2" t="s">
        <v>359</v>
      </c>
      <c r="C261" s="48" t="s">
        <v>69</v>
      </c>
      <c r="D261" s="55"/>
      <c r="E261" s="48" t="s">
        <v>121</v>
      </c>
      <c r="F261" s="49" t="s">
        <v>40</v>
      </c>
      <c r="G261" s="11"/>
      <c r="H261" s="50" t="s">
        <v>22</v>
      </c>
      <c r="I261" s="50" t="s">
        <v>72</v>
      </c>
      <c r="J261" s="34">
        <v>0</v>
      </c>
      <c r="K261" s="34">
        <v>0</v>
      </c>
      <c r="L261" s="34">
        <v>0</v>
      </c>
      <c r="M261" s="34">
        <v>971</v>
      </c>
      <c r="N261" s="123">
        <f t="shared" si="16"/>
        <v>971</v>
      </c>
      <c r="O261" s="7"/>
      <c r="P261" s="7"/>
      <c r="Q261" s="52"/>
      <c r="R261" s="53"/>
      <c r="X261" s="53">
        <f t="shared" si="12"/>
        <v>0</v>
      </c>
      <c r="Y261" s="53"/>
    </row>
    <row r="262" spans="1:28" s="54" customFormat="1" ht="14.25">
      <c r="A262" s="6"/>
      <c r="B262" s="2" t="s">
        <v>360</v>
      </c>
      <c r="C262" s="48" t="s">
        <v>69</v>
      </c>
      <c r="D262" s="55"/>
      <c r="E262" s="48" t="s">
        <v>121</v>
      </c>
      <c r="F262" s="49" t="s">
        <v>40</v>
      </c>
      <c r="G262" s="11"/>
      <c r="H262" s="50" t="s">
        <v>32</v>
      </c>
      <c r="I262" s="50" t="s">
        <v>72</v>
      </c>
      <c r="J262" s="34">
        <v>0</v>
      </c>
      <c r="K262" s="34">
        <v>0</v>
      </c>
      <c r="L262" s="34">
        <v>0</v>
      </c>
      <c r="M262" s="34">
        <v>927</v>
      </c>
      <c r="N262" s="123">
        <f t="shared" si="16"/>
        <v>927</v>
      </c>
      <c r="O262" s="7"/>
      <c r="P262" s="7"/>
      <c r="Q262" s="52"/>
      <c r="R262" s="53"/>
      <c r="X262" s="53">
        <f t="shared" si="12"/>
        <v>0</v>
      </c>
      <c r="Y262" s="53"/>
    </row>
    <row r="263" spans="1:28" s="54" customFormat="1" ht="14.25">
      <c r="A263" s="6"/>
      <c r="B263" s="2" t="s">
        <v>361</v>
      </c>
      <c r="C263" s="48" t="s">
        <v>69</v>
      </c>
      <c r="D263" s="55"/>
      <c r="E263" s="48" t="s">
        <v>121</v>
      </c>
      <c r="F263" s="49" t="s">
        <v>40</v>
      </c>
      <c r="G263" s="11"/>
      <c r="H263" s="50" t="s">
        <v>34</v>
      </c>
      <c r="I263" s="50" t="s">
        <v>72</v>
      </c>
      <c r="J263" s="34">
        <v>0</v>
      </c>
      <c r="K263" s="34">
        <v>0</v>
      </c>
      <c r="L263" s="34">
        <v>0</v>
      </c>
      <c r="M263" s="34">
        <v>927</v>
      </c>
      <c r="N263" s="123">
        <f t="shared" si="16"/>
        <v>927</v>
      </c>
      <c r="O263" s="7"/>
      <c r="P263" s="7"/>
      <c r="Q263" s="52"/>
      <c r="R263" s="53"/>
      <c r="X263" s="53">
        <f t="shared" si="12"/>
        <v>0</v>
      </c>
      <c r="Y263" s="53"/>
    </row>
    <row r="264" spans="1:28" s="54" customFormat="1" ht="14.25">
      <c r="A264" s="6"/>
      <c r="B264" s="2" t="s">
        <v>362</v>
      </c>
      <c r="C264" s="48" t="s">
        <v>69</v>
      </c>
      <c r="D264" s="55"/>
      <c r="E264" s="48" t="s">
        <v>121</v>
      </c>
      <c r="F264" s="49" t="s">
        <v>40</v>
      </c>
      <c r="G264" s="11"/>
      <c r="H264" s="50" t="s">
        <v>33</v>
      </c>
      <c r="I264" s="50" t="s">
        <v>72</v>
      </c>
      <c r="J264" s="34">
        <v>0</v>
      </c>
      <c r="K264" s="34">
        <v>0</v>
      </c>
      <c r="L264" s="34">
        <v>0</v>
      </c>
      <c r="M264" s="34">
        <v>64</v>
      </c>
      <c r="N264" s="123">
        <f t="shared" si="16"/>
        <v>64</v>
      </c>
      <c r="O264" s="7"/>
      <c r="P264" s="7"/>
      <c r="Q264" s="52"/>
      <c r="R264" s="53"/>
      <c r="X264" s="53">
        <f t="shared" si="12"/>
        <v>0</v>
      </c>
      <c r="Y264" s="53"/>
    </row>
    <row r="265" spans="1:28" s="54" customFormat="1" ht="14.25">
      <c r="A265" s="6"/>
      <c r="B265" s="2" t="s">
        <v>363</v>
      </c>
      <c r="C265" s="48" t="s">
        <v>69</v>
      </c>
      <c r="D265" s="55"/>
      <c r="E265" s="48" t="s">
        <v>121</v>
      </c>
      <c r="F265" s="49" t="s">
        <v>40</v>
      </c>
      <c r="G265" s="11"/>
      <c r="H265" s="50" t="s">
        <v>35</v>
      </c>
      <c r="I265" s="50" t="s">
        <v>72</v>
      </c>
      <c r="J265" s="34">
        <v>0</v>
      </c>
      <c r="K265" s="34">
        <v>0</v>
      </c>
      <c r="L265" s="34">
        <v>0</v>
      </c>
      <c r="M265" s="34">
        <v>0</v>
      </c>
      <c r="N265" s="123">
        <f t="shared" si="16"/>
        <v>0</v>
      </c>
      <c r="O265" s="7"/>
      <c r="P265" s="7"/>
      <c r="Q265" s="52">
        <v>887.64880952380952</v>
      </c>
      <c r="R265" s="53"/>
      <c r="X265" s="53">
        <f t="shared" ref="X265:X328" si="17">L265+M265-N265</f>
        <v>0</v>
      </c>
      <c r="Y265" s="34">
        <f>N265/N261</f>
        <v>0</v>
      </c>
    </row>
    <row r="266" spans="1:28" s="180" customFormat="1" ht="14.25">
      <c r="B266" s="170" t="s">
        <v>364</v>
      </c>
      <c r="C266" s="171" t="s">
        <v>90</v>
      </c>
      <c r="D266" s="172"/>
      <c r="E266" s="171" t="s">
        <v>124</v>
      </c>
      <c r="F266" s="173" t="s">
        <v>27</v>
      </c>
      <c r="G266" s="174"/>
      <c r="H266" s="175" t="s">
        <v>48</v>
      </c>
      <c r="I266" s="175" t="s">
        <v>71</v>
      </c>
      <c r="J266" s="176">
        <v>0</v>
      </c>
      <c r="K266" s="176">
        <v>0</v>
      </c>
      <c r="L266" s="176">
        <v>0</v>
      </c>
      <c r="M266" s="176">
        <v>181</v>
      </c>
      <c r="N266" s="123">
        <f t="shared" si="16"/>
        <v>181</v>
      </c>
      <c r="O266" s="177"/>
      <c r="P266" s="177"/>
      <c r="Q266" s="178"/>
      <c r="R266" s="179"/>
      <c r="X266" s="179">
        <f t="shared" si="17"/>
        <v>0</v>
      </c>
      <c r="Y266" s="179"/>
    </row>
    <row r="267" spans="1:28" s="180" customFormat="1" ht="14.25">
      <c r="B267" s="170" t="s">
        <v>365</v>
      </c>
      <c r="C267" s="171" t="s">
        <v>90</v>
      </c>
      <c r="D267" s="172"/>
      <c r="E267" s="171" t="s">
        <v>124</v>
      </c>
      <c r="F267" s="173" t="s">
        <v>27</v>
      </c>
      <c r="G267" s="174"/>
      <c r="H267" s="175" t="s">
        <v>22</v>
      </c>
      <c r="I267" s="175" t="s">
        <v>71</v>
      </c>
      <c r="J267" s="176">
        <v>0</v>
      </c>
      <c r="K267" s="176">
        <v>0</v>
      </c>
      <c r="L267" s="176">
        <v>0</v>
      </c>
      <c r="M267" s="176">
        <v>18570</v>
      </c>
      <c r="N267" s="123">
        <f t="shared" si="16"/>
        <v>18570</v>
      </c>
      <c r="O267" s="177"/>
      <c r="P267" s="177"/>
      <c r="Q267" s="178"/>
      <c r="R267" s="179"/>
      <c r="X267" s="179">
        <f t="shared" si="17"/>
        <v>0</v>
      </c>
      <c r="Y267" s="179"/>
    </row>
    <row r="268" spans="1:28" s="180" customFormat="1" ht="14.25">
      <c r="B268" s="170" t="s">
        <v>366</v>
      </c>
      <c r="C268" s="171" t="s">
        <v>90</v>
      </c>
      <c r="D268" s="172"/>
      <c r="E268" s="171" t="s">
        <v>124</v>
      </c>
      <c r="F268" s="173" t="s">
        <v>27</v>
      </c>
      <c r="G268" s="174"/>
      <c r="H268" s="175" t="s">
        <v>32</v>
      </c>
      <c r="I268" s="175" t="s">
        <v>71</v>
      </c>
      <c r="J268" s="176">
        <v>0</v>
      </c>
      <c r="K268" s="176">
        <v>0</v>
      </c>
      <c r="L268" s="176">
        <v>0</v>
      </c>
      <c r="M268" s="176">
        <v>18068</v>
      </c>
      <c r="N268" s="123">
        <f t="shared" si="16"/>
        <v>18068</v>
      </c>
      <c r="O268" s="176"/>
      <c r="P268" s="176"/>
      <c r="Q268" s="178"/>
      <c r="R268" s="179"/>
      <c r="X268" s="179">
        <f t="shared" si="17"/>
        <v>0</v>
      </c>
      <c r="Y268" s="179"/>
    </row>
    <row r="269" spans="1:28" s="180" customFormat="1" ht="14.25">
      <c r="B269" s="170" t="s">
        <v>367</v>
      </c>
      <c r="C269" s="171" t="s">
        <v>90</v>
      </c>
      <c r="D269" s="172"/>
      <c r="E269" s="171" t="s">
        <v>124</v>
      </c>
      <c r="F269" s="173" t="s">
        <v>27</v>
      </c>
      <c r="G269" s="174"/>
      <c r="H269" s="175" t="s">
        <v>34</v>
      </c>
      <c r="I269" s="175" t="s">
        <v>71</v>
      </c>
      <c r="J269" s="176">
        <v>0</v>
      </c>
      <c r="K269" s="176">
        <v>0</v>
      </c>
      <c r="L269" s="176">
        <v>0</v>
      </c>
      <c r="M269" s="176">
        <v>18068</v>
      </c>
      <c r="N269" s="123">
        <f t="shared" si="16"/>
        <v>18068</v>
      </c>
      <c r="O269" s="177"/>
      <c r="P269" s="177"/>
      <c r="Q269" s="178"/>
      <c r="R269" s="179"/>
      <c r="X269" s="179">
        <f t="shared" si="17"/>
        <v>0</v>
      </c>
      <c r="Y269" s="179"/>
    </row>
    <row r="270" spans="1:28" s="180" customFormat="1" ht="14.25">
      <c r="B270" s="170" t="s">
        <v>368</v>
      </c>
      <c r="C270" s="171" t="s">
        <v>90</v>
      </c>
      <c r="D270" s="172"/>
      <c r="E270" s="171" t="s">
        <v>124</v>
      </c>
      <c r="F270" s="173" t="s">
        <v>27</v>
      </c>
      <c r="G270" s="174"/>
      <c r="H270" s="175" t="s">
        <v>33</v>
      </c>
      <c r="I270" s="175" t="s">
        <v>71</v>
      </c>
      <c r="J270" s="176">
        <v>0</v>
      </c>
      <c r="K270" s="176">
        <v>0</v>
      </c>
      <c r="L270" s="176">
        <v>0</v>
      </c>
      <c r="M270" s="176">
        <v>683</v>
      </c>
      <c r="N270" s="123">
        <f t="shared" si="16"/>
        <v>683</v>
      </c>
      <c r="O270" s="176"/>
      <c r="P270" s="177"/>
      <c r="Q270" s="178"/>
      <c r="R270" s="179"/>
      <c r="X270" s="179">
        <f t="shared" si="17"/>
        <v>0</v>
      </c>
      <c r="Y270" s="179"/>
    </row>
    <row r="271" spans="1:28" ht="14.25">
      <c r="B271" s="2" t="s">
        <v>369</v>
      </c>
      <c r="C271" s="9" t="s">
        <v>90</v>
      </c>
      <c r="D271" s="10"/>
      <c r="E271" s="9" t="s">
        <v>124</v>
      </c>
      <c r="F271" s="3" t="s">
        <v>27</v>
      </c>
      <c r="G271" s="11"/>
      <c r="H271" s="16" t="s">
        <v>35</v>
      </c>
      <c r="I271" s="16" t="s">
        <v>71</v>
      </c>
      <c r="J271" s="4">
        <v>0</v>
      </c>
      <c r="K271" s="4">
        <v>0</v>
      </c>
      <c r="L271" s="34">
        <v>0</v>
      </c>
      <c r="M271" s="34">
        <v>0</v>
      </c>
      <c r="N271" s="123">
        <f t="shared" si="16"/>
        <v>0</v>
      </c>
      <c r="O271" s="7">
        <f>N271/N267</f>
        <v>0</v>
      </c>
      <c r="Q271" s="1">
        <f>N271/N267</f>
        <v>0</v>
      </c>
      <c r="R271" s="8"/>
      <c r="X271" s="8">
        <f t="shared" si="17"/>
        <v>0</v>
      </c>
      <c r="Y271" s="8">
        <f>N271/N267</f>
        <v>0</v>
      </c>
    </row>
    <row r="272" spans="1:28" s="180" customFormat="1" ht="14.25">
      <c r="A272" s="180">
        <v>0</v>
      </c>
      <c r="B272" s="170" t="s">
        <v>370</v>
      </c>
      <c r="C272" s="171" t="s">
        <v>123</v>
      </c>
      <c r="D272" s="172"/>
      <c r="E272" s="171" t="s">
        <v>106</v>
      </c>
      <c r="F272" s="173" t="s">
        <v>30</v>
      </c>
      <c r="G272" s="174"/>
      <c r="H272" s="175" t="s">
        <v>48</v>
      </c>
      <c r="I272" s="175" t="s">
        <v>71</v>
      </c>
      <c r="J272" s="176">
        <v>0</v>
      </c>
      <c r="K272" s="176">
        <v>0</v>
      </c>
      <c r="L272" s="176">
        <v>0</v>
      </c>
      <c r="M272" s="176">
        <v>0</v>
      </c>
      <c r="N272" s="123">
        <f t="shared" si="16"/>
        <v>0</v>
      </c>
      <c r="O272" s="177"/>
      <c r="P272" s="177"/>
      <c r="Q272" s="178"/>
      <c r="R272" s="179"/>
      <c r="X272" s="179">
        <f t="shared" si="17"/>
        <v>0</v>
      </c>
      <c r="Y272" s="179"/>
      <c r="AB272" s="180">
        <v>0</v>
      </c>
    </row>
    <row r="273" spans="2:25" s="180" customFormat="1" ht="14.25">
      <c r="B273" s="170" t="s">
        <v>371</v>
      </c>
      <c r="C273" s="171" t="s">
        <v>123</v>
      </c>
      <c r="D273" s="172"/>
      <c r="E273" s="171" t="s">
        <v>106</v>
      </c>
      <c r="F273" s="173" t="s">
        <v>30</v>
      </c>
      <c r="G273" s="174"/>
      <c r="H273" s="175" t="s">
        <v>22</v>
      </c>
      <c r="I273" s="175" t="s">
        <v>71</v>
      </c>
      <c r="J273" s="176">
        <v>0</v>
      </c>
      <c r="K273" s="176">
        <v>0</v>
      </c>
      <c r="L273" s="176">
        <v>0</v>
      </c>
      <c r="M273" s="176">
        <v>15000</v>
      </c>
      <c r="N273" s="123">
        <f t="shared" si="16"/>
        <v>15000</v>
      </c>
      <c r="O273" s="177"/>
      <c r="P273" s="177"/>
      <c r="Q273" s="178"/>
      <c r="R273" s="179"/>
      <c r="X273" s="179">
        <f t="shared" si="17"/>
        <v>0</v>
      </c>
      <c r="Y273" s="179"/>
    </row>
    <row r="274" spans="2:25" s="180" customFormat="1" ht="14.25">
      <c r="B274" s="170" t="s">
        <v>372</v>
      </c>
      <c r="C274" s="171" t="s">
        <v>123</v>
      </c>
      <c r="D274" s="172"/>
      <c r="E274" s="171" t="s">
        <v>106</v>
      </c>
      <c r="F274" s="173" t="s">
        <v>30</v>
      </c>
      <c r="G274" s="174"/>
      <c r="H274" s="175" t="s">
        <v>32</v>
      </c>
      <c r="I274" s="175" t="s">
        <v>71</v>
      </c>
      <c r="J274" s="176">
        <v>0</v>
      </c>
      <c r="K274" s="176">
        <v>0</v>
      </c>
      <c r="L274" s="176">
        <v>0</v>
      </c>
      <c r="M274" s="176">
        <v>15000</v>
      </c>
      <c r="N274" s="123">
        <f t="shared" si="16"/>
        <v>15000</v>
      </c>
      <c r="O274" s="177"/>
      <c r="P274" s="177"/>
      <c r="Q274" s="178"/>
      <c r="R274" s="179" t="s">
        <v>126</v>
      </c>
      <c r="X274" s="179">
        <f t="shared" si="17"/>
        <v>0</v>
      </c>
      <c r="Y274" s="179"/>
    </row>
    <row r="275" spans="2:25" s="180" customFormat="1" ht="14.25">
      <c r="B275" s="170" t="s">
        <v>373</v>
      </c>
      <c r="C275" s="171" t="s">
        <v>123</v>
      </c>
      <c r="D275" s="172"/>
      <c r="E275" s="171" t="s">
        <v>106</v>
      </c>
      <c r="F275" s="173" t="s">
        <v>30</v>
      </c>
      <c r="G275" s="174"/>
      <c r="H275" s="175" t="s">
        <v>34</v>
      </c>
      <c r="I275" s="175" t="s">
        <v>71</v>
      </c>
      <c r="J275" s="176">
        <v>0</v>
      </c>
      <c r="K275" s="176">
        <v>0</v>
      </c>
      <c r="L275" s="176">
        <v>0</v>
      </c>
      <c r="M275" s="176">
        <v>15000</v>
      </c>
      <c r="N275" s="123">
        <f t="shared" si="16"/>
        <v>15000</v>
      </c>
      <c r="O275" s="177"/>
      <c r="P275" s="177"/>
      <c r="Q275" s="178"/>
      <c r="R275" s="179"/>
      <c r="X275" s="179">
        <f t="shared" si="17"/>
        <v>0</v>
      </c>
      <c r="Y275" s="179"/>
    </row>
    <row r="276" spans="2:25" s="180" customFormat="1" ht="14.25">
      <c r="B276" s="170" t="s">
        <v>374</v>
      </c>
      <c r="C276" s="171" t="s">
        <v>123</v>
      </c>
      <c r="D276" s="172"/>
      <c r="E276" s="171" t="s">
        <v>106</v>
      </c>
      <c r="F276" s="173" t="s">
        <v>30</v>
      </c>
      <c r="G276" s="174"/>
      <c r="H276" s="175" t="s">
        <v>33</v>
      </c>
      <c r="I276" s="175" t="s">
        <v>71</v>
      </c>
      <c r="J276" s="176">
        <v>0</v>
      </c>
      <c r="K276" s="176">
        <v>0</v>
      </c>
      <c r="L276" s="176">
        <v>0</v>
      </c>
      <c r="M276" s="176">
        <v>0</v>
      </c>
      <c r="N276" s="123">
        <f t="shared" si="16"/>
        <v>0</v>
      </c>
      <c r="O276" s="177"/>
      <c r="P276" s="177"/>
      <c r="Q276" s="178"/>
      <c r="R276" s="179"/>
      <c r="X276" s="179">
        <f t="shared" si="17"/>
        <v>0</v>
      </c>
      <c r="Y276" s="179"/>
    </row>
    <row r="277" spans="2:25" s="180" customFormat="1" ht="14.25">
      <c r="B277" s="170" t="s">
        <v>375</v>
      </c>
      <c r="C277" s="171" t="s">
        <v>123</v>
      </c>
      <c r="D277" s="172"/>
      <c r="E277" s="171" t="s">
        <v>106</v>
      </c>
      <c r="F277" s="173" t="s">
        <v>30</v>
      </c>
      <c r="G277" s="174"/>
      <c r="H277" s="175" t="s">
        <v>35</v>
      </c>
      <c r="I277" s="175" t="s">
        <v>71</v>
      </c>
      <c r="J277" s="176">
        <v>0</v>
      </c>
      <c r="K277" s="176">
        <v>0</v>
      </c>
      <c r="L277" s="176">
        <v>0</v>
      </c>
      <c r="M277" s="176">
        <v>58849108</v>
      </c>
      <c r="N277" s="123">
        <f t="shared" si="16"/>
        <v>58849108</v>
      </c>
      <c r="O277" s="177"/>
      <c r="P277" s="177"/>
      <c r="Q277" s="178">
        <f>N277/N273</f>
        <v>3923.2738666666669</v>
      </c>
      <c r="R277" s="179"/>
      <c r="X277" s="179">
        <f t="shared" si="17"/>
        <v>0</v>
      </c>
      <c r="Y277" s="179">
        <f>N277/N273</f>
        <v>3923.2738666666669</v>
      </c>
    </row>
    <row r="278" spans="2:25" s="180" customFormat="1" ht="14.25">
      <c r="B278" s="170" t="s">
        <v>376</v>
      </c>
      <c r="C278" s="171" t="s">
        <v>145</v>
      </c>
      <c r="D278" s="172"/>
      <c r="E278" s="197" t="s">
        <v>111</v>
      </c>
      <c r="F278" s="173" t="s">
        <v>135</v>
      </c>
      <c r="G278" s="174"/>
      <c r="H278" s="175" t="s">
        <v>48</v>
      </c>
      <c r="I278" s="175" t="s">
        <v>71</v>
      </c>
      <c r="J278" s="176">
        <v>0</v>
      </c>
      <c r="K278" s="176">
        <v>0</v>
      </c>
      <c r="L278" s="176">
        <v>0</v>
      </c>
      <c r="M278" s="176">
        <v>0</v>
      </c>
      <c r="N278" s="123">
        <f t="shared" si="16"/>
        <v>0</v>
      </c>
      <c r="O278" s="177"/>
      <c r="P278" s="177"/>
      <c r="Q278" s="178"/>
      <c r="R278" s="179"/>
      <c r="X278" s="179">
        <f t="shared" si="17"/>
        <v>0</v>
      </c>
      <c r="Y278" s="179"/>
    </row>
    <row r="279" spans="2:25" s="180" customFormat="1" ht="14.25">
      <c r="B279" s="170" t="s">
        <v>377</v>
      </c>
      <c r="C279" s="171" t="s">
        <v>145</v>
      </c>
      <c r="D279" s="172"/>
      <c r="E279" s="197" t="s">
        <v>111</v>
      </c>
      <c r="F279" s="173" t="s">
        <v>135</v>
      </c>
      <c r="G279" s="174"/>
      <c r="H279" s="175" t="s">
        <v>22</v>
      </c>
      <c r="I279" s="175" t="s">
        <v>71</v>
      </c>
      <c r="J279" s="176">
        <v>0</v>
      </c>
      <c r="K279" s="176">
        <v>0</v>
      </c>
      <c r="L279" s="176">
        <v>0</v>
      </c>
      <c r="M279" s="176">
        <v>0</v>
      </c>
      <c r="N279" s="123">
        <f t="shared" si="16"/>
        <v>0</v>
      </c>
      <c r="O279" s="177"/>
      <c r="P279" s="177"/>
      <c r="Q279" s="178"/>
      <c r="R279" s="179"/>
      <c r="X279" s="179">
        <f t="shared" si="17"/>
        <v>0</v>
      </c>
      <c r="Y279" s="179"/>
    </row>
    <row r="280" spans="2:25" s="180" customFormat="1" ht="14.25">
      <c r="B280" s="170" t="s">
        <v>378</v>
      </c>
      <c r="C280" s="171" t="s">
        <v>145</v>
      </c>
      <c r="D280" s="172"/>
      <c r="E280" s="197" t="s">
        <v>111</v>
      </c>
      <c r="F280" s="173" t="s">
        <v>135</v>
      </c>
      <c r="G280" s="174"/>
      <c r="H280" s="175" t="s">
        <v>32</v>
      </c>
      <c r="I280" s="175" t="s">
        <v>71</v>
      </c>
      <c r="J280" s="176">
        <v>0</v>
      </c>
      <c r="K280" s="176">
        <v>0</v>
      </c>
      <c r="L280" s="176">
        <v>0</v>
      </c>
      <c r="M280" s="176">
        <v>0</v>
      </c>
      <c r="N280" s="123">
        <f t="shared" si="16"/>
        <v>0</v>
      </c>
      <c r="O280" s="177"/>
      <c r="P280" s="177"/>
      <c r="Q280" s="178"/>
      <c r="R280" s="179"/>
      <c r="X280" s="179">
        <f t="shared" si="17"/>
        <v>0</v>
      </c>
      <c r="Y280" s="179"/>
    </row>
    <row r="281" spans="2:25" s="180" customFormat="1" ht="14.25">
      <c r="B281" s="170" t="s">
        <v>379</v>
      </c>
      <c r="C281" s="171" t="s">
        <v>145</v>
      </c>
      <c r="D281" s="172"/>
      <c r="E281" s="197" t="s">
        <v>111</v>
      </c>
      <c r="F281" s="173" t="s">
        <v>135</v>
      </c>
      <c r="G281" s="174"/>
      <c r="H281" s="175" t="s">
        <v>34</v>
      </c>
      <c r="I281" s="175" t="s">
        <v>71</v>
      </c>
      <c r="J281" s="176">
        <v>0</v>
      </c>
      <c r="K281" s="176">
        <v>0</v>
      </c>
      <c r="L281" s="176">
        <v>0</v>
      </c>
      <c r="M281" s="176">
        <v>0</v>
      </c>
      <c r="N281" s="123">
        <f t="shared" si="16"/>
        <v>0</v>
      </c>
      <c r="O281" s="177"/>
      <c r="P281" s="177"/>
      <c r="Q281" s="178"/>
      <c r="R281" s="179"/>
      <c r="X281" s="179">
        <f t="shared" si="17"/>
        <v>0</v>
      </c>
      <c r="Y281" s="179"/>
    </row>
    <row r="282" spans="2:25" s="180" customFormat="1" ht="14.25">
      <c r="B282" s="170" t="s">
        <v>380</v>
      </c>
      <c r="C282" s="171" t="s">
        <v>145</v>
      </c>
      <c r="D282" s="172"/>
      <c r="E282" s="197" t="s">
        <v>111</v>
      </c>
      <c r="F282" s="173" t="s">
        <v>135</v>
      </c>
      <c r="G282" s="174"/>
      <c r="H282" s="175" t="s">
        <v>33</v>
      </c>
      <c r="I282" s="175" t="s">
        <v>71</v>
      </c>
      <c r="J282" s="176">
        <v>0</v>
      </c>
      <c r="K282" s="176">
        <v>0</v>
      </c>
      <c r="L282" s="176">
        <v>0</v>
      </c>
      <c r="M282" s="176">
        <v>0</v>
      </c>
      <c r="N282" s="123">
        <f t="shared" si="16"/>
        <v>0</v>
      </c>
      <c r="O282" s="177"/>
      <c r="P282" s="177"/>
      <c r="Q282" s="178"/>
      <c r="R282" s="179"/>
      <c r="X282" s="179">
        <f t="shared" si="17"/>
        <v>0</v>
      </c>
      <c r="Y282" s="179"/>
    </row>
    <row r="283" spans="2:25" s="180" customFormat="1" ht="14.25">
      <c r="B283" s="170" t="s">
        <v>381</v>
      </c>
      <c r="C283" s="171" t="s">
        <v>145</v>
      </c>
      <c r="D283" s="172"/>
      <c r="E283" s="197" t="s">
        <v>111</v>
      </c>
      <c r="F283" s="173" t="s">
        <v>135</v>
      </c>
      <c r="G283" s="174"/>
      <c r="H283" s="175" t="s">
        <v>35</v>
      </c>
      <c r="I283" s="175" t="s">
        <v>71</v>
      </c>
      <c r="J283" s="176">
        <v>0</v>
      </c>
      <c r="K283" s="176">
        <v>0</v>
      </c>
      <c r="L283" s="176">
        <v>0</v>
      </c>
      <c r="M283" s="176">
        <v>0</v>
      </c>
      <c r="N283" s="123">
        <f t="shared" si="16"/>
        <v>0</v>
      </c>
      <c r="O283" s="177"/>
      <c r="P283" s="177"/>
      <c r="Q283" s="178"/>
      <c r="R283" s="179"/>
      <c r="X283" s="179">
        <f t="shared" si="17"/>
        <v>0</v>
      </c>
      <c r="Y283" s="179" t="e">
        <f>M283/M279</f>
        <v>#DIV/0!</v>
      </c>
    </row>
    <row r="284" spans="2:25" s="54" customFormat="1" ht="14.25">
      <c r="B284" s="47" t="s">
        <v>382</v>
      </c>
      <c r="C284" s="48" t="s">
        <v>144</v>
      </c>
      <c r="D284" s="55"/>
      <c r="E284" s="48" t="s">
        <v>105</v>
      </c>
      <c r="F284" s="49" t="s">
        <v>26</v>
      </c>
      <c r="G284" s="56"/>
      <c r="H284" s="50" t="s">
        <v>48</v>
      </c>
      <c r="I284" s="50" t="s">
        <v>71</v>
      </c>
      <c r="J284" s="34">
        <v>0</v>
      </c>
      <c r="K284" s="34">
        <v>0</v>
      </c>
      <c r="L284" s="34">
        <v>0</v>
      </c>
      <c r="M284" s="34">
        <v>219</v>
      </c>
      <c r="N284" s="123">
        <f t="shared" si="16"/>
        <v>219</v>
      </c>
      <c r="O284" s="51"/>
      <c r="P284" s="51"/>
      <c r="Q284" s="52"/>
      <c r="R284" s="53"/>
      <c r="X284" s="53">
        <f t="shared" si="17"/>
        <v>0</v>
      </c>
      <c r="Y284" s="53"/>
    </row>
    <row r="285" spans="2:25" s="54" customFormat="1" ht="14.25">
      <c r="B285" s="47" t="s">
        <v>383</v>
      </c>
      <c r="C285" s="48" t="s">
        <v>144</v>
      </c>
      <c r="D285" s="55"/>
      <c r="E285" s="48" t="s">
        <v>105</v>
      </c>
      <c r="F285" s="49" t="s">
        <v>26</v>
      </c>
      <c r="G285" s="56"/>
      <c r="H285" s="50" t="s">
        <v>22</v>
      </c>
      <c r="I285" s="50" t="s">
        <v>71</v>
      </c>
      <c r="J285" s="34">
        <v>0</v>
      </c>
      <c r="K285" s="34">
        <v>0</v>
      </c>
      <c r="L285" s="34">
        <v>0</v>
      </c>
      <c r="M285" s="34">
        <v>2079</v>
      </c>
      <c r="N285" s="123">
        <f t="shared" si="16"/>
        <v>2079</v>
      </c>
      <c r="O285" s="51"/>
      <c r="P285" s="51"/>
      <c r="Q285" s="52"/>
      <c r="R285" s="53"/>
      <c r="X285" s="53">
        <f t="shared" si="17"/>
        <v>0</v>
      </c>
      <c r="Y285" s="53"/>
    </row>
    <row r="286" spans="2:25" s="54" customFormat="1" ht="14.25">
      <c r="B286" s="47" t="s">
        <v>384</v>
      </c>
      <c r="C286" s="48" t="s">
        <v>144</v>
      </c>
      <c r="D286" s="55"/>
      <c r="E286" s="48" t="s">
        <v>105</v>
      </c>
      <c r="F286" s="49" t="s">
        <v>26</v>
      </c>
      <c r="G286" s="56"/>
      <c r="H286" s="50" t="s">
        <v>32</v>
      </c>
      <c r="I286" s="50" t="s">
        <v>71</v>
      </c>
      <c r="J286" s="34">
        <v>0</v>
      </c>
      <c r="K286" s="34">
        <v>0</v>
      </c>
      <c r="L286" s="34">
        <v>0</v>
      </c>
      <c r="M286" s="34">
        <v>1964</v>
      </c>
      <c r="N286" s="123">
        <f t="shared" si="16"/>
        <v>1964</v>
      </c>
      <c r="O286" s="51"/>
      <c r="P286" s="51"/>
      <c r="Q286" s="52"/>
      <c r="R286" s="53"/>
      <c r="X286" s="53">
        <f t="shared" si="17"/>
        <v>0</v>
      </c>
      <c r="Y286" s="53"/>
    </row>
    <row r="287" spans="2:25" s="54" customFormat="1" ht="14.25">
      <c r="B287" s="47" t="s">
        <v>385</v>
      </c>
      <c r="C287" s="48" t="s">
        <v>144</v>
      </c>
      <c r="D287" s="55"/>
      <c r="E287" s="48" t="s">
        <v>105</v>
      </c>
      <c r="F287" s="49" t="s">
        <v>26</v>
      </c>
      <c r="G287" s="56"/>
      <c r="H287" s="50" t="s">
        <v>34</v>
      </c>
      <c r="I287" s="50" t="s">
        <v>71</v>
      </c>
      <c r="J287" s="34">
        <v>0</v>
      </c>
      <c r="K287" s="34">
        <v>0</v>
      </c>
      <c r="L287" s="34">
        <v>0</v>
      </c>
      <c r="M287" s="34">
        <v>1964</v>
      </c>
      <c r="N287" s="123">
        <f t="shared" si="16"/>
        <v>1964</v>
      </c>
      <c r="O287" s="51"/>
      <c r="P287" s="51"/>
      <c r="Q287" s="52"/>
      <c r="R287" s="53"/>
      <c r="X287" s="53">
        <f t="shared" si="17"/>
        <v>0</v>
      </c>
      <c r="Y287" s="53"/>
    </row>
    <row r="288" spans="2:25" s="54" customFormat="1" ht="14.25">
      <c r="B288" s="47" t="s">
        <v>386</v>
      </c>
      <c r="C288" s="48" t="s">
        <v>144</v>
      </c>
      <c r="D288" s="55"/>
      <c r="E288" s="48" t="s">
        <v>105</v>
      </c>
      <c r="F288" s="49" t="s">
        <v>26</v>
      </c>
      <c r="G288" s="56"/>
      <c r="H288" s="50" t="s">
        <v>33</v>
      </c>
      <c r="I288" s="50" t="s">
        <v>71</v>
      </c>
      <c r="J288" s="34">
        <v>0</v>
      </c>
      <c r="K288" s="34">
        <v>0</v>
      </c>
      <c r="L288" s="34">
        <v>0</v>
      </c>
      <c r="M288" s="34">
        <v>334</v>
      </c>
      <c r="N288" s="123">
        <f t="shared" si="16"/>
        <v>334</v>
      </c>
      <c r="O288" s="51"/>
      <c r="P288" s="51"/>
      <c r="Q288" s="52"/>
      <c r="R288" s="53"/>
      <c r="X288" s="53">
        <f t="shared" si="17"/>
        <v>0</v>
      </c>
      <c r="Y288" s="53"/>
    </row>
    <row r="289" spans="2:25" s="54" customFormat="1" ht="14.25">
      <c r="B289" s="47" t="s">
        <v>387</v>
      </c>
      <c r="C289" s="48" t="s">
        <v>144</v>
      </c>
      <c r="D289" s="55"/>
      <c r="E289" s="48" t="s">
        <v>105</v>
      </c>
      <c r="F289" s="49" t="s">
        <v>26</v>
      </c>
      <c r="G289" s="56"/>
      <c r="H289" s="50" t="s">
        <v>35</v>
      </c>
      <c r="I289" s="50" t="s">
        <v>71</v>
      </c>
      <c r="J289" s="34">
        <v>0</v>
      </c>
      <c r="K289" s="34">
        <v>0</v>
      </c>
      <c r="L289" s="34">
        <v>0</v>
      </c>
      <c r="M289" s="34">
        <v>2027000</v>
      </c>
      <c r="N289" s="123">
        <f t="shared" si="16"/>
        <v>2027000</v>
      </c>
      <c r="O289" s="51"/>
      <c r="P289" s="51"/>
      <c r="Q289" s="52">
        <f>N289/N285</f>
        <v>974.98797498797501</v>
      </c>
      <c r="R289" s="53"/>
      <c r="X289" s="53">
        <f t="shared" si="17"/>
        <v>0</v>
      </c>
      <c r="Y289" s="53">
        <f>M289/M285</f>
        <v>974.98797498797501</v>
      </c>
    </row>
    <row r="290" spans="2:25" s="180" customFormat="1" ht="14.25">
      <c r="B290" s="170" t="s">
        <v>388</v>
      </c>
      <c r="C290" s="171" t="s">
        <v>146</v>
      </c>
      <c r="D290" s="172"/>
      <c r="E290" s="171" t="s">
        <v>142</v>
      </c>
      <c r="F290" s="173" t="s">
        <v>27</v>
      </c>
      <c r="G290" s="174"/>
      <c r="H290" s="175" t="s">
        <v>48</v>
      </c>
      <c r="I290" s="175" t="s">
        <v>71</v>
      </c>
      <c r="J290" s="176">
        <v>0</v>
      </c>
      <c r="K290" s="176">
        <v>0</v>
      </c>
      <c r="L290" s="176">
        <v>0</v>
      </c>
      <c r="M290" s="176">
        <v>1</v>
      </c>
      <c r="N290" s="123">
        <f t="shared" si="16"/>
        <v>1</v>
      </c>
      <c r="O290" s="177"/>
      <c r="P290" s="177"/>
      <c r="Q290" s="178"/>
      <c r="R290" s="179"/>
      <c r="X290" s="179">
        <f t="shared" si="17"/>
        <v>0</v>
      </c>
      <c r="Y290" s="179"/>
    </row>
    <row r="291" spans="2:25" s="180" customFormat="1" ht="14.25">
      <c r="B291" s="170" t="s">
        <v>389</v>
      </c>
      <c r="C291" s="171" t="s">
        <v>146</v>
      </c>
      <c r="D291" s="172"/>
      <c r="E291" s="171" t="s">
        <v>142</v>
      </c>
      <c r="F291" s="173" t="s">
        <v>27</v>
      </c>
      <c r="G291" s="174"/>
      <c r="H291" s="175" t="s">
        <v>22</v>
      </c>
      <c r="I291" s="175" t="s">
        <v>71</v>
      </c>
      <c r="J291" s="176">
        <v>0</v>
      </c>
      <c r="K291" s="176">
        <v>0</v>
      </c>
      <c r="L291" s="176">
        <v>0</v>
      </c>
      <c r="M291" s="176">
        <v>2800</v>
      </c>
      <c r="N291" s="123">
        <f t="shared" si="16"/>
        <v>2800</v>
      </c>
      <c r="O291" s="177"/>
      <c r="P291" s="177"/>
      <c r="Q291" s="178"/>
      <c r="R291" s="179"/>
      <c r="X291" s="179">
        <f t="shared" si="17"/>
        <v>0</v>
      </c>
      <c r="Y291" s="179"/>
    </row>
    <row r="292" spans="2:25" s="180" customFormat="1" ht="14.25">
      <c r="B292" s="170" t="s">
        <v>390</v>
      </c>
      <c r="C292" s="171" t="s">
        <v>146</v>
      </c>
      <c r="D292" s="172"/>
      <c r="E292" s="171" t="s">
        <v>142</v>
      </c>
      <c r="F292" s="173" t="s">
        <v>27</v>
      </c>
      <c r="G292" s="174"/>
      <c r="H292" s="175" t="s">
        <v>32</v>
      </c>
      <c r="I292" s="175" t="s">
        <v>71</v>
      </c>
      <c r="J292" s="176">
        <v>0</v>
      </c>
      <c r="K292" s="176">
        <v>0</v>
      </c>
      <c r="L292" s="176">
        <v>0</v>
      </c>
      <c r="M292" s="176">
        <v>2801</v>
      </c>
      <c r="N292" s="123">
        <f t="shared" si="16"/>
        <v>2801</v>
      </c>
      <c r="O292" s="177"/>
      <c r="P292" s="177"/>
      <c r="Q292" s="178"/>
      <c r="R292" s="179"/>
      <c r="X292" s="179">
        <f t="shared" si="17"/>
        <v>0</v>
      </c>
      <c r="Y292" s="179"/>
    </row>
    <row r="293" spans="2:25" s="180" customFormat="1" ht="14.25">
      <c r="B293" s="170" t="s">
        <v>391</v>
      </c>
      <c r="C293" s="171" t="s">
        <v>146</v>
      </c>
      <c r="D293" s="172"/>
      <c r="E293" s="171" t="s">
        <v>142</v>
      </c>
      <c r="F293" s="173" t="s">
        <v>27</v>
      </c>
      <c r="G293" s="174"/>
      <c r="H293" s="175" t="s">
        <v>34</v>
      </c>
      <c r="I293" s="175" t="s">
        <v>71</v>
      </c>
      <c r="J293" s="176">
        <v>0</v>
      </c>
      <c r="K293" s="176">
        <v>0</v>
      </c>
      <c r="L293" s="176">
        <v>0</v>
      </c>
      <c r="M293" s="176">
        <v>2801</v>
      </c>
      <c r="N293" s="123">
        <f t="shared" si="16"/>
        <v>2801</v>
      </c>
      <c r="O293" s="177"/>
      <c r="P293" s="177"/>
      <c r="Q293" s="178"/>
      <c r="R293" s="179"/>
      <c r="X293" s="179">
        <f t="shared" si="17"/>
        <v>0</v>
      </c>
      <c r="Y293" s="179"/>
    </row>
    <row r="294" spans="2:25" s="180" customFormat="1" ht="14.25">
      <c r="B294" s="170" t="s">
        <v>392</v>
      </c>
      <c r="C294" s="171" t="s">
        <v>146</v>
      </c>
      <c r="D294" s="172"/>
      <c r="E294" s="171" t="s">
        <v>142</v>
      </c>
      <c r="F294" s="173" t="s">
        <v>27</v>
      </c>
      <c r="G294" s="174"/>
      <c r="H294" s="175" t="s">
        <v>33</v>
      </c>
      <c r="I294" s="175" t="s">
        <v>71</v>
      </c>
      <c r="J294" s="176">
        <v>0</v>
      </c>
      <c r="K294" s="176">
        <v>0</v>
      </c>
      <c r="L294" s="176">
        <v>0</v>
      </c>
      <c r="M294" s="176">
        <v>1</v>
      </c>
      <c r="N294" s="123">
        <f t="shared" si="16"/>
        <v>1</v>
      </c>
      <c r="O294" s="177"/>
      <c r="P294" s="177"/>
      <c r="Q294" s="178"/>
      <c r="R294" s="179"/>
      <c r="X294" s="179">
        <f t="shared" si="17"/>
        <v>0</v>
      </c>
      <c r="Y294" s="179"/>
    </row>
    <row r="295" spans="2:25" s="180" customFormat="1" ht="14.25">
      <c r="B295" s="170" t="s">
        <v>393</v>
      </c>
      <c r="C295" s="171" t="s">
        <v>146</v>
      </c>
      <c r="D295" s="172"/>
      <c r="E295" s="171" t="s">
        <v>142</v>
      </c>
      <c r="F295" s="173" t="s">
        <v>27</v>
      </c>
      <c r="G295" s="174"/>
      <c r="H295" s="175" t="s">
        <v>35</v>
      </c>
      <c r="I295" s="175" t="s">
        <v>71</v>
      </c>
      <c r="J295" s="176">
        <v>0</v>
      </c>
      <c r="K295" s="176">
        <v>0</v>
      </c>
      <c r="L295" s="176">
        <v>0</v>
      </c>
      <c r="M295" s="176">
        <v>3292785</v>
      </c>
      <c r="N295" s="123">
        <f t="shared" si="16"/>
        <v>3292785</v>
      </c>
      <c r="O295" s="177"/>
      <c r="P295" s="177"/>
      <c r="Q295" s="178">
        <f>N295/N291</f>
        <v>1175.9946428571429</v>
      </c>
      <c r="R295" s="179"/>
      <c r="X295" s="179">
        <f t="shared" si="17"/>
        <v>0</v>
      </c>
      <c r="Y295" s="179">
        <f>N295/N291</f>
        <v>1175.9946428571429</v>
      </c>
    </row>
    <row r="296" spans="2:25" s="180" customFormat="1" ht="14.25">
      <c r="B296" s="170" t="s">
        <v>394</v>
      </c>
      <c r="C296" s="171" t="s">
        <v>147</v>
      </c>
      <c r="D296" s="172"/>
      <c r="E296" s="171" t="s">
        <v>431</v>
      </c>
      <c r="F296" s="173" t="s">
        <v>30</v>
      </c>
      <c r="G296" s="174"/>
      <c r="H296" s="175" t="s">
        <v>48</v>
      </c>
      <c r="I296" s="175" t="s">
        <v>71</v>
      </c>
      <c r="J296" s="176">
        <v>0</v>
      </c>
      <c r="K296" s="176">
        <v>0</v>
      </c>
      <c r="L296" s="176">
        <v>0</v>
      </c>
      <c r="M296" s="176">
        <v>230</v>
      </c>
      <c r="N296" s="123">
        <f t="shared" si="16"/>
        <v>230</v>
      </c>
      <c r="O296" s="177"/>
      <c r="P296" s="177"/>
      <c r="Q296" s="178"/>
      <c r="R296" s="179"/>
      <c r="X296" s="179">
        <f t="shared" si="17"/>
        <v>0</v>
      </c>
      <c r="Y296" s="179"/>
    </row>
    <row r="297" spans="2:25" s="180" customFormat="1" ht="14.25">
      <c r="B297" s="170" t="s">
        <v>395</v>
      </c>
      <c r="C297" s="171" t="s">
        <v>147</v>
      </c>
      <c r="D297" s="172"/>
      <c r="E297" s="171" t="s">
        <v>431</v>
      </c>
      <c r="F297" s="173" t="s">
        <v>30</v>
      </c>
      <c r="G297" s="174"/>
      <c r="H297" s="175" t="s">
        <v>22</v>
      </c>
      <c r="I297" s="175" t="s">
        <v>71</v>
      </c>
      <c r="J297" s="176">
        <v>0</v>
      </c>
      <c r="K297" s="176">
        <v>0</v>
      </c>
      <c r="L297" s="176">
        <v>0</v>
      </c>
      <c r="M297" s="176">
        <v>2</v>
      </c>
      <c r="N297" s="123">
        <f t="shared" si="16"/>
        <v>2</v>
      </c>
      <c r="O297" s="177"/>
      <c r="P297" s="177"/>
      <c r="Q297" s="178"/>
      <c r="R297" s="179"/>
      <c r="X297" s="179">
        <f t="shared" si="17"/>
        <v>0</v>
      </c>
      <c r="Y297" s="179"/>
    </row>
    <row r="298" spans="2:25" s="180" customFormat="1" ht="14.25">
      <c r="B298" s="170" t="s">
        <v>396</v>
      </c>
      <c r="C298" s="171" t="s">
        <v>147</v>
      </c>
      <c r="D298" s="172"/>
      <c r="E298" s="171" t="s">
        <v>431</v>
      </c>
      <c r="F298" s="173" t="s">
        <v>30</v>
      </c>
      <c r="G298" s="174"/>
      <c r="H298" s="175" t="s">
        <v>32</v>
      </c>
      <c r="I298" s="175" t="s">
        <v>71</v>
      </c>
      <c r="J298" s="176">
        <v>0</v>
      </c>
      <c r="K298" s="176">
        <v>0</v>
      </c>
      <c r="L298" s="176">
        <v>0</v>
      </c>
      <c r="M298" s="176">
        <v>231</v>
      </c>
      <c r="N298" s="123">
        <f t="shared" si="16"/>
        <v>231</v>
      </c>
      <c r="O298" s="177"/>
      <c r="P298" s="177"/>
      <c r="Q298" s="178"/>
      <c r="R298" s="179"/>
      <c r="X298" s="179">
        <f t="shared" si="17"/>
        <v>0</v>
      </c>
      <c r="Y298" s="179"/>
    </row>
    <row r="299" spans="2:25" s="180" customFormat="1" ht="14.25">
      <c r="B299" s="170" t="s">
        <v>397</v>
      </c>
      <c r="C299" s="171" t="s">
        <v>147</v>
      </c>
      <c r="D299" s="172"/>
      <c r="E299" s="171" t="s">
        <v>431</v>
      </c>
      <c r="F299" s="173" t="s">
        <v>30</v>
      </c>
      <c r="G299" s="174"/>
      <c r="H299" s="175" t="s">
        <v>34</v>
      </c>
      <c r="I299" s="175" t="s">
        <v>71</v>
      </c>
      <c r="J299" s="176">
        <v>0</v>
      </c>
      <c r="K299" s="176">
        <v>0</v>
      </c>
      <c r="L299" s="176">
        <v>0</v>
      </c>
      <c r="M299" s="176">
        <v>231</v>
      </c>
      <c r="N299" s="123">
        <f t="shared" si="16"/>
        <v>231</v>
      </c>
      <c r="O299" s="177"/>
      <c r="P299" s="177"/>
      <c r="Q299" s="178"/>
      <c r="R299" s="179"/>
      <c r="X299" s="179">
        <f t="shared" si="17"/>
        <v>0</v>
      </c>
      <c r="Y299" s="179"/>
    </row>
    <row r="300" spans="2:25" s="180" customFormat="1" ht="14.25">
      <c r="B300" s="170" t="s">
        <v>398</v>
      </c>
      <c r="C300" s="171" t="s">
        <v>147</v>
      </c>
      <c r="D300" s="172"/>
      <c r="E300" s="171" t="s">
        <v>431</v>
      </c>
      <c r="F300" s="173" t="s">
        <v>30</v>
      </c>
      <c r="G300" s="174"/>
      <c r="H300" s="175" t="s">
        <v>33</v>
      </c>
      <c r="I300" s="175" t="s">
        <v>71</v>
      </c>
      <c r="J300" s="176">
        <v>0</v>
      </c>
      <c r="K300" s="176">
        <v>0</v>
      </c>
      <c r="L300" s="176">
        <v>0</v>
      </c>
      <c r="M300" s="176">
        <v>1</v>
      </c>
      <c r="N300" s="123">
        <f t="shared" si="16"/>
        <v>1</v>
      </c>
      <c r="O300" s="177"/>
      <c r="P300" s="177"/>
      <c r="Q300" s="178"/>
      <c r="R300" s="179"/>
      <c r="X300" s="179">
        <f t="shared" si="17"/>
        <v>0</v>
      </c>
      <c r="Y300" s="179"/>
    </row>
    <row r="301" spans="2:25" s="180" customFormat="1" ht="14.25">
      <c r="B301" s="170" t="s">
        <v>399</v>
      </c>
      <c r="C301" s="171" t="s">
        <v>147</v>
      </c>
      <c r="D301" s="172"/>
      <c r="E301" s="171" t="s">
        <v>431</v>
      </c>
      <c r="F301" s="173" t="s">
        <v>30</v>
      </c>
      <c r="G301" s="174"/>
      <c r="H301" s="175" t="s">
        <v>35</v>
      </c>
      <c r="I301" s="175" t="s">
        <v>71</v>
      </c>
      <c r="J301" s="176">
        <v>0</v>
      </c>
      <c r="K301" s="176">
        <v>0</v>
      </c>
      <c r="L301" s="176">
        <v>0</v>
      </c>
      <c r="M301" s="176">
        <v>2059</v>
      </c>
      <c r="N301" s="123">
        <f t="shared" si="16"/>
        <v>2059</v>
      </c>
      <c r="O301" s="177"/>
      <c r="P301" s="177"/>
      <c r="Q301" s="178">
        <f>N301/N297</f>
        <v>1029.5</v>
      </c>
      <c r="R301" s="179"/>
      <c r="X301" s="179">
        <f t="shared" si="17"/>
        <v>0</v>
      </c>
      <c r="Y301" s="179">
        <f>N301/N297</f>
        <v>1029.5</v>
      </c>
    </row>
    <row r="302" spans="2:25" s="180" customFormat="1" ht="14.25">
      <c r="B302" s="170" t="s">
        <v>400</v>
      </c>
      <c r="C302" s="171" t="s">
        <v>422</v>
      </c>
      <c r="D302" s="172"/>
      <c r="E302" s="171" t="s">
        <v>109</v>
      </c>
      <c r="F302" s="173" t="s">
        <v>30</v>
      </c>
      <c r="G302" s="174"/>
      <c r="H302" s="175" t="s">
        <v>48</v>
      </c>
      <c r="I302" s="175" t="s">
        <v>71</v>
      </c>
      <c r="J302" s="176">
        <v>0</v>
      </c>
      <c r="K302" s="176">
        <v>0</v>
      </c>
      <c r="L302" s="176">
        <v>0</v>
      </c>
      <c r="M302" s="176">
        <v>58</v>
      </c>
      <c r="N302" s="123">
        <f t="shared" si="16"/>
        <v>58</v>
      </c>
      <c r="O302" s="177"/>
      <c r="P302" s="177"/>
      <c r="Q302" s="178"/>
      <c r="R302" s="179"/>
      <c r="X302" s="179">
        <f t="shared" si="17"/>
        <v>0</v>
      </c>
      <c r="Y302" s="179"/>
    </row>
    <row r="303" spans="2:25" s="180" customFormat="1" ht="14.25">
      <c r="B303" s="170" t="s">
        <v>401</v>
      </c>
      <c r="C303" s="171" t="s">
        <v>422</v>
      </c>
      <c r="D303" s="172"/>
      <c r="E303" s="171" t="s">
        <v>109</v>
      </c>
      <c r="F303" s="173" t="s">
        <v>30</v>
      </c>
      <c r="G303" s="174"/>
      <c r="H303" s="175" t="s">
        <v>22</v>
      </c>
      <c r="I303" s="175" t="s">
        <v>71</v>
      </c>
      <c r="J303" s="176">
        <v>0</v>
      </c>
      <c r="K303" s="176">
        <v>0</v>
      </c>
      <c r="L303" s="176">
        <v>0</v>
      </c>
      <c r="M303" s="176">
        <v>262</v>
      </c>
      <c r="N303" s="123">
        <f t="shared" si="16"/>
        <v>262</v>
      </c>
      <c r="O303" s="177"/>
      <c r="P303" s="177"/>
      <c r="Q303" s="178"/>
      <c r="R303" s="179"/>
      <c r="X303" s="179">
        <f t="shared" si="17"/>
        <v>0</v>
      </c>
      <c r="Y303" s="179"/>
    </row>
    <row r="304" spans="2:25" s="180" customFormat="1" ht="14.25">
      <c r="B304" s="170" t="s">
        <v>402</v>
      </c>
      <c r="C304" s="171" t="s">
        <v>422</v>
      </c>
      <c r="D304" s="172"/>
      <c r="E304" s="171" t="s">
        <v>109</v>
      </c>
      <c r="F304" s="173" t="s">
        <v>30</v>
      </c>
      <c r="G304" s="174"/>
      <c r="H304" s="175" t="s">
        <v>32</v>
      </c>
      <c r="I304" s="175" t="s">
        <v>71</v>
      </c>
      <c r="J304" s="176">
        <v>0</v>
      </c>
      <c r="K304" s="176">
        <v>0</v>
      </c>
      <c r="L304" s="176">
        <v>0</v>
      </c>
      <c r="M304" s="176">
        <v>292</v>
      </c>
      <c r="N304" s="123">
        <f t="shared" si="16"/>
        <v>292</v>
      </c>
      <c r="O304" s="177"/>
      <c r="P304" s="177"/>
      <c r="Q304" s="178"/>
      <c r="R304" s="179"/>
      <c r="X304" s="179">
        <f t="shared" si="17"/>
        <v>0</v>
      </c>
      <c r="Y304" s="179"/>
    </row>
    <row r="305" spans="2:25" s="180" customFormat="1" ht="14.25">
      <c r="B305" s="170" t="s">
        <v>403</v>
      </c>
      <c r="C305" s="171" t="s">
        <v>422</v>
      </c>
      <c r="D305" s="172"/>
      <c r="E305" s="171" t="s">
        <v>109</v>
      </c>
      <c r="F305" s="173" t="s">
        <v>30</v>
      </c>
      <c r="G305" s="174"/>
      <c r="H305" s="175" t="s">
        <v>34</v>
      </c>
      <c r="I305" s="175" t="s">
        <v>71</v>
      </c>
      <c r="J305" s="176">
        <v>0</v>
      </c>
      <c r="K305" s="176">
        <v>0</v>
      </c>
      <c r="L305" s="176">
        <v>0</v>
      </c>
      <c r="M305" s="176">
        <v>292</v>
      </c>
      <c r="N305" s="123">
        <f t="shared" si="16"/>
        <v>292</v>
      </c>
      <c r="O305" s="177"/>
      <c r="P305" s="177"/>
      <c r="Q305" s="178"/>
      <c r="R305" s="179"/>
      <c r="X305" s="179">
        <f t="shared" si="17"/>
        <v>0</v>
      </c>
      <c r="Y305" s="179"/>
    </row>
    <row r="306" spans="2:25" s="180" customFormat="1" ht="14.25">
      <c r="B306" s="170" t="s">
        <v>404</v>
      </c>
      <c r="C306" s="171" t="s">
        <v>422</v>
      </c>
      <c r="D306" s="172"/>
      <c r="E306" s="171" t="s">
        <v>109</v>
      </c>
      <c r="F306" s="173" t="s">
        <v>30</v>
      </c>
      <c r="G306" s="174"/>
      <c r="H306" s="175" t="s">
        <v>33</v>
      </c>
      <c r="I306" s="175" t="s">
        <v>71</v>
      </c>
      <c r="J306" s="176">
        <v>0</v>
      </c>
      <c r="K306" s="176">
        <v>0</v>
      </c>
      <c r="L306" s="176">
        <v>0</v>
      </c>
      <c r="M306" s="176">
        <v>27</v>
      </c>
      <c r="N306" s="123">
        <f t="shared" si="16"/>
        <v>27</v>
      </c>
      <c r="O306" s="177"/>
      <c r="P306" s="177"/>
      <c r="Q306" s="178"/>
      <c r="R306" s="179"/>
      <c r="X306" s="179">
        <f t="shared" si="17"/>
        <v>0</v>
      </c>
      <c r="Y306" s="179"/>
    </row>
    <row r="307" spans="2:25" s="180" customFormat="1" ht="14.25">
      <c r="B307" s="170" t="s">
        <v>405</v>
      </c>
      <c r="C307" s="171" t="s">
        <v>422</v>
      </c>
      <c r="D307" s="172"/>
      <c r="E307" s="171" t="s">
        <v>109</v>
      </c>
      <c r="F307" s="173" t="s">
        <v>30</v>
      </c>
      <c r="G307" s="174"/>
      <c r="H307" s="175" t="s">
        <v>35</v>
      </c>
      <c r="I307" s="175" t="s">
        <v>71</v>
      </c>
      <c r="J307" s="176">
        <v>0</v>
      </c>
      <c r="K307" s="176">
        <v>0</v>
      </c>
      <c r="L307" s="176">
        <v>0</v>
      </c>
      <c r="M307" s="176">
        <v>416448</v>
      </c>
      <c r="N307" s="123">
        <f t="shared" si="16"/>
        <v>416448</v>
      </c>
      <c r="O307" s="177"/>
      <c r="P307" s="177"/>
      <c r="Q307" s="178">
        <f>N307/N303</f>
        <v>1589.4961832061069</v>
      </c>
      <c r="R307" s="179"/>
      <c r="X307" s="179">
        <f t="shared" si="17"/>
        <v>0</v>
      </c>
      <c r="Y307" s="179">
        <f>M307/M303</f>
        <v>1589.4961832061069</v>
      </c>
    </row>
    <row r="308" spans="2:25" s="180" customFormat="1" ht="14.25">
      <c r="B308" s="170" t="s">
        <v>406</v>
      </c>
      <c r="C308" s="171" t="s">
        <v>423</v>
      </c>
      <c r="D308" s="172"/>
      <c r="E308" s="171" t="s">
        <v>110</v>
      </c>
      <c r="F308" s="173" t="s">
        <v>30</v>
      </c>
      <c r="G308" s="174"/>
      <c r="H308" s="175" t="s">
        <v>48</v>
      </c>
      <c r="I308" s="175" t="s">
        <v>71</v>
      </c>
      <c r="J308" s="176">
        <v>0</v>
      </c>
      <c r="K308" s="176">
        <v>0</v>
      </c>
      <c r="L308" s="176">
        <v>0</v>
      </c>
      <c r="M308" s="176">
        <v>1</v>
      </c>
      <c r="N308" s="123">
        <f t="shared" si="16"/>
        <v>1</v>
      </c>
      <c r="O308" s="177"/>
      <c r="P308" s="177"/>
      <c r="Q308" s="178"/>
      <c r="R308" s="179"/>
      <c r="X308" s="179">
        <f t="shared" si="17"/>
        <v>0</v>
      </c>
      <c r="Y308" s="179"/>
    </row>
    <row r="309" spans="2:25" s="180" customFormat="1" ht="14.25">
      <c r="B309" s="170" t="s">
        <v>407</v>
      </c>
      <c r="C309" s="171" t="s">
        <v>423</v>
      </c>
      <c r="D309" s="172"/>
      <c r="E309" s="171" t="s">
        <v>110</v>
      </c>
      <c r="F309" s="173" t="s">
        <v>30</v>
      </c>
      <c r="G309" s="174"/>
      <c r="H309" s="175" t="s">
        <v>22</v>
      </c>
      <c r="I309" s="175" t="s">
        <v>71</v>
      </c>
      <c r="J309" s="176">
        <v>0</v>
      </c>
      <c r="K309" s="176">
        <v>0</v>
      </c>
      <c r="L309" s="176">
        <v>0</v>
      </c>
      <c r="M309" s="176">
        <v>0</v>
      </c>
      <c r="N309" s="123">
        <f t="shared" si="16"/>
        <v>0</v>
      </c>
      <c r="O309" s="177"/>
      <c r="P309" s="177"/>
      <c r="Q309" s="178"/>
      <c r="R309" s="179"/>
      <c r="X309" s="179">
        <f t="shared" si="17"/>
        <v>0</v>
      </c>
      <c r="Y309" s="179"/>
    </row>
    <row r="310" spans="2:25" s="180" customFormat="1" ht="14.25">
      <c r="B310" s="170" t="s">
        <v>408</v>
      </c>
      <c r="C310" s="171" t="s">
        <v>423</v>
      </c>
      <c r="D310" s="172"/>
      <c r="E310" s="171" t="s">
        <v>110</v>
      </c>
      <c r="F310" s="173" t="s">
        <v>30</v>
      </c>
      <c r="G310" s="174"/>
      <c r="H310" s="175" t="s">
        <v>32</v>
      </c>
      <c r="I310" s="175" t="s">
        <v>71</v>
      </c>
      <c r="J310" s="176">
        <v>0</v>
      </c>
      <c r="K310" s="176">
        <v>0</v>
      </c>
      <c r="L310" s="176">
        <v>0</v>
      </c>
      <c r="M310" s="176">
        <v>1</v>
      </c>
      <c r="N310" s="123">
        <f t="shared" si="16"/>
        <v>1</v>
      </c>
      <c r="O310" s="177"/>
      <c r="P310" s="177"/>
      <c r="Q310" s="178"/>
      <c r="R310" s="179"/>
      <c r="X310" s="179">
        <f t="shared" si="17"/>
        <v>0</v>
      </c>
      <c r="Y310" s="179"/>
    </row>
    <row r="311" spans="2:25" s="180" customFormat="1" ht="14.25">
      <c r="B311" s="170" t="s">
        <v>409</v>
      </c>
      <c r="C311" s="171" t="s">
        <v>423</v>
      </c>
      <c r="D311" s="172"/>
      <c r="E311" s="171" t="s">
        <v>110</v>
      </c>
      <c r="F311" s="173" t="s">
        <v>30</v>
      </c>
      <c r="G311" s="174"/>
      <c r="H311" s="175" t="s">
        <v>34</v>
      </c>
      <c r="I311" s="175" t="s">
        <v>71</v>
      </c>
      <c r="J311" s="176">
        <v>0</v>
      </c>
      <c r="K311" s="176">
        <v>0</v>
      </c>
      <c r="L311" s="176">
        <v>0</v>
      </c>
      <c r="M311" s="176">
        <v>1</v>
      </c>
      <c r="N311" s="123">
        <f t="shared" si="16"/>
        <v>1</v>
      </c>
      <c r="O311" s="177"/>
      <c r="P311" s="177"/>
      <c r="Q311" s="178"/>
      <c r="R311" s="179"/>
      <c r="X311" s="179">
        <f t="shared" si="17"/>
        <v>0</v>
      </c>
      <c r="Y311" s="179"/>
    </row>
    <row r="312" spans="2:25" s="180" customFormat="1" ht="14.25">
      <c r="B312" s="170" t="s">
        <v>410</v>
      </c>
      <c r="C312" s="171" t="s">
        <v>423</v>
      </c>
      <c r="D312" s="172"/>
      <c r="E312" s="171" t="s">
        <v>110</v>
      </c>
      <c r="F312" s="173" t="s">
        <v>30</v>
      </c>
      <c r="G312" s="174"/>
      <c r="H312" s="175" t="s">
        <v>33</v>
      </c>
      <c r="I312" s="175" t="s">
        <v>71</v>
      </c>
      <c r="J312" s="176">
        <v>0</v>
      </c>
      <c r="K312" s="176">
        <v>0</v>
      </c>
      <c r="L312" s="176">
        <v>0</v>
      </c>
      <c r="M312" s="176">
        <v>1</v>
      </c>
      <c r="N312" s="123">
        <f t="shared" si="16"/>
        <v>1</v>
      </c>
      <c r="O312" s="177"/>
      <c r="P312" s="177"/>
      <c r="Q312" s="178"/>
      <c r="R312" s="179"/>
      <c r="X312" s="179">
        <f t="shared" si="17"/>
        <v>0</v>
      </c>
      <c r="Y312" s="179"/>
    </row>
    <row r="313" spans="2:25" s="180" customFormat="1" ht="14.25">
      <c r="B313" s="170" t="s">
        <v>411</v>
      </c>
      <c r="C313" s="171" t="s">
        <v>423</v>
      </c>
      <c r="D313" s="172"/>
      <c r="E313" s="171" t="s">
        <v>110</v>
      </c>
      <c r="F313" s="173" t="s">
        <v>30</v>
      </c>
      <c r="G313" s="174"/>
      <c r="H313" s="175" t="s">
        <v>35</v>
      </c>
      <c r="I313" s="175" t="s">
        <v>71</v>
      </c>
      <c r="J313" s="176">
        <v>0</v>
      </c>
      <c r="K313" s="176">
        <v>0</v>
      </c>
      <c r="L313" s="176">
        <v>0</v>
      </c>
      <c r="M313" s="176">
        <v>0</v>
      </c>
      <c r="N313" s="123">
        <f t="shared" si="16"/>
        <v>0</v>
      </c>
      <c r="O313" s="177"/>
      <c r="P313" s="177"/>
      <c r="Q313" s="178" t="e">
        <f>N313/N309</f>
        <v>#DIV/0!</v>
      </c>
      <c r="R313" s="179"/>
      <c r="X313" s="179">
        <f t="shared" si="17"/>
        <v>0</v>
      </c>
      <c r="Y313" s="179" t="e">
        <f>N313/N309</f>
        <v>#DIV/0!</v>
      </c>
    </row>
    <row r="314" spans="2:25" s="180" customFormat="1" ht="14.25">
      <c r="B314" s="170" t="s">
        <v>406</v>
      </c>
      <c r="C314" s="171" t="s">
        <v>429</v>
      </c>
      <c r="D314" s="172"/>
      <c r="E314" s="171" t="s">
        <v>426</v>
      </c>
      <c r="F314" s="198" t="s">
        <v>24</v>
      </c>
      <c r="G314" s="174"/>
      <c r="H314" s="175" t="s">
        <v>48</v>
      </c>
      <c r="I314" s="175" t="s">
        <v>71</v>
      </c>
      <c r="J314" s="176">
        <v>0</v>
      </c>
      <c r="K314" s="176">
        <v>0</v>
      </c>
      <c r="L314" s="176">
        <v>0</v>
      </c>
      <c r="M314" s="176">
        <v>82</v>
      </c>
      <c r="N314" s="123">
        <f t="shared" si="16"/>
        <v>82</v>
      </c>
      <c r="O314" s="177"/>
      <c r="P314" s="177"/>
      <c r="Q314" s="178"/>
      <c r="R314" s="179"/>
      <c r="X314" s="179">
        <f t="shared" si="17"/>
        <v>0</v>
      </c>
      <c r="Y314" s="179"/>
    </row>
    <row r="315" spans="2:25" s="180" customFormat="1" ht="14.25">
      <c r="B315" s="170" t="s">
        <v>407</v>
      </c>
      <c r="C315" s="171" t="s">
        <v>429</v>
      </c>
      <c r="D315" s="172"/>
      <c r="E315" s="171" t="s">
        <v>426</v>
      </c>
      <c r="F315" s="198" t="s">
        <v>24</v>
      </c>
      <c r="G315" s="174"/>
      <c r="H315" s="175" t="s">
        <v>22</v>
      </c>
      <c r="I315" s="175" t="s">
        <v>71</v>
      </c>
      <c r="J315" s="176">
        <v>0</v>
      </c>
      <c r="K315" s="176">
        <v>0</v>
      </c>
      <c r="L315" s="176">
        <v>0</v>
      </c>
      <c r="M315" s="176">
        <v>46</v>
      </c>
      <c r="N315" s="123">
        <f t="shared" si="16"/>
        <v>46</v>
      </c>
      <c r="O315" s="177"/>
      <c r="P315" s="177"/>
      <c r="Q315" s="178"/>
      <c r="R315" s="179"/>
      <c r="X315" s="179">
        <f t="shared" si="17"/>
        <v>0</v>
      </c>
      <c r="Y315" s="179"/>
    </row>
    <row r="316" spans="2:25" s="180" customFormat="1" ht="14.25">
      <c r="B316" s="170" t="s">
        <v>408</v>
      </c>
      <c r="C316" s="171" t="s">
        <v>429</v>
      </c>
      <c r="D316" s="172"/>
      <c r="E316" s="171" t="s">
        <v>426</v>
      </c>
      <c r="F316" s="198" t="s">
        <v>24</v>
      </c>
      <c r="G316" s="174"/>
      <c r="H316" s="175" t="s">
        <v>32</v>
      </c>
      <c r="I316" s="175" t="s">
        <v>71</v>
      </c>
      <c r="J316" s="176">
        <v>0</v>
      </c>
      <c r="K316" s="176">
        <v>0</v>
      </c>
      <c r="L316" s="176">
        <v>0</v>
      </c>
      <c r="M316" s="176">
        <v>24</v>
      </c>
      <c r="N316" s="123">
        <f t="shared" si="16"/>
        <v>24</v>
      </c>
      <c r="O316" s="177"/>
      <c r="P316" s="177"/>
      <c r="Q316" s="178"/>
      <c r="R316" s="179"/>
      <c r="X316" s="179">
        <f t="shared" si="17"/>
        <v>0</v>
      </c>
      <c r="Y316" s="179"/>
    </row>
    <row r="317" spans="2:25" s="180" customFormat="1" ht="14.25">
      <c r="B317" s="170" t="s">
        <v>409</v>
      </c>
      <c r="C317" s="171" t="s">
        <v>429</v>
      </c>
      <c r="D317" s="172"/>
      <c r="E317" s="171" t="s">
        <v>426</v>
      </c>
      <c r="F317" s="198" t="s">
        <v>24</v>
      </c>
      <c r="G317" s="174"/>
      <c r="H317" s="175" t="s">
        <v>34</v>
      </c>
      <c r="I317" s="175" t="s">
        <v>71</v>
      </c>
      <c r="J317" s="176">
        <v>0</v>
      </c>
      <c r="K317" s="176">
        <v>0</v>
      </c>
      <c r="L317" s="176">
        <v>0</v>
      </c>
      <c r="M317" s="176">
        <v>24</v>
      </c>
      <c r="N317" s="123">
        <f t="shared" si="16"/>
        <v>24</v>
      </c>
      <c r="O317" s="177"/>
      <c r="P317" s="177"/>
      <c r="Q317" s="178"/>
      <c r="R317" s="179"/>
      <c r="X317" s="179">
        <f t="shared" si="17"/>
        <v>0</v>
      </c>
      <c r="Y317" s="179"/>
    </row>
    <row r="318" spans="2:25" s="180" customFormat="1" ht="14.25">
      <c r="B318" s="170" t="s">
        <v>410</v>
      </c>
      <c r="C318" s="171" t="s">
        <v>429</v>
      </c>
      <c r="D318" s="172"/>
      <c r="E318" s="171" t="s">
        <v>426</v>
      </c>
      <c r="F318" s="198" t="s">
        <v>24</v>
      </c>
      <c r="G318" s="174"/>
      <c r="H318" s="175" t="s">
        <v>33</v>
      </c>
      <c r="I318" s="175" t="s">
        <v>71</v>
      </c>
      <c r="J318" s="176">
        <v>0</v>
      </c>
      <c r="K318" s="176">
        <v>0</v>
      </c>
      <c r="L318" s="176">
        <v>0</v>
      </c>
      <c r="M318" s="176">
        <v>104</v>
      </c>
      <c r="N318" s="123">
        <f t="shared" si="16"/>
        <v>104</v>
      </c>
      <c r="O318" s="177"/>
      <c r="P318" s="177"/>
      <c r="Q318" s="178"/>
      <c r="R318" s="179"/>
      <c r="X318" s="179">
        <f t="shared" si="17"/>
        <v>0</v>
      </c>
      <c r="Y318" s="179"/>
    </row>
    <row r="319" spans="2:25" s="180" customFormat="1" ht="14.25">
      <c r="B319" s="170" t="s">
        <v>411</v>
      </c>
      <c r="C319" s="171" t="s">
        <v>429</v>
      </c>
      <c r="D319" s="172"/>
      <c r="E319" s="171" t="s">
        <v>426</v>
      </c>
      <c r="F319" s="198" t="s">
        <v>24</v>
      </c>
      <c r="G319" s="174"/>
      <c r="H319" s="175" t="s">
        <v>35</v>
      </c>
      <c r="I319" s="175" t="s">
        <v>71</v>
      </c>
      <c r="J319" s="176">
        <v>0</v>
      </c>
      <c r="K319" s="176">
        <v>0</v>
      </c>
      <c r="L319" s="176">
        <v>0</v>
      </c>
      <c r="M319" s="176">
        <v>266211</v>
      </c>
      <c r="N319" s="123">
        <f t="shared" si="16"/>
        <v>266211</v>
      </c>
      <c r="O319" s="177"/>
      <c r="P319" s="177"/>
      <c r="Q319" s="178">
        <f>N319/N315</f>
        <v>5787.195652173913</v>
      </c>
      <c r="R319" s="179"/>
      <c r="X319" s="179">
        <f t="shared" si="17"/>
        <v>0</v>
      </c>
      <c r="Y319" s="179">
        <f>N319/N315</f>
        <v>5787.195652173913</v>
      </c>
    </row>
    <row r="320" spans="2:25" s="180" customFormat="1" ht="14.25">
      <c r="B320" s="170" t="s">
        <v>406</v>
      </c>
      <c r="C320" s="171" t="s">
        <v>471</v>
      </c>
      <c r="D320" s="172"/>
      <c r="E320" s="171" t="s">
        <v>419</v>
      </c>
      <c r="F320" s="173" t="s">
        <v>24</v>
      </c>
      <c r="G320" s="174"/>
      <c r="H320" s="175" t="s">
        <v>48</v>
      </c>
      <c r="I320" s="175" t="s">
        <v>71</v>
      </c>
      <c r="J320" s="176">
        <v>0</v>
      </c>
      <c r="K320" s="176">
        <v>0</v>
      </c>
      <c r="L320" s="176">
        <v>0</v>
      </c>
      <c r="M320" s="176">
        <v>194</v>
      </c>
      <c r="N320" s="123">
        <f t="shared" si="16"/>
        <v>194</v>
      </c>
      <c r="O320" s="177"/>
      <c r="P320" s="177"/>
      <c r="Q320" s="178"/>
      <c r="R320" s="179"/>
      <c r="X320" s="179">
        <f t="shared" si="17"/>
        <v>0</v>
      </c>
      <c r="Y320" s="179"/>
    </row>
    <row r="321" spans="2:25" s="180" customFormat="1" ht="14.25">
      <c r="B321" s="170" t="s">
        <v>407</v>
      </c>
      <c r="C321" s="171" t="s">
        <v>471</v>
      </c>
      <c r="D321" s="172"/>
      <c r="E321" s="171" t="s">
        <v>419</v>
      </c>
      <c r="F321" s="173" t="s">
        <v>24</v>
      </c>
      <c r="G321" s="174"/>
      <c r="H321" s="175" t="s">
        <v>22</v>
      </c>
      <c r="I321" s="175" t="s">
        <v>71</v>
      </c>
      <c r="J321" s="176">
        <v>0</v>
      </c>
      <c r="K321" s="176">
        <v>0</v>
      </c>
      <c r="L321" s="176">
        <v>0</v>
      </c>
      <c r="M321" s="176">
        <v>7070</v>
      </c>
      <c r="N321" s="123">
        <f t="shared" si="16"/>
        <v>7070</v>
      </c>
      <c r="O321" s="177"/>
      <c r="P321" s="177"/>
      <c r="Q321" s="178"/>
      <c r="R321" s="179"/>
      <c r="X321" s="179">
        <f t="shared" si="17"/>
        <v>0</v>
      </c>
      <c r="Y321" s="179"/>
    </row>
    <row r="322" spans="2:25" s="180" customFormat="1" ht="14.25">
      <c r="B322" s="170" t="s">
        <v>408</v>
      </c>
      <c r="C322" s="171" t="s">
        <v>471</v>
      </c>
      <c r="D322" s="172"/>
      <c r="E322" s="171" t="s">
        <v>419</v>
      </c>
      <c r="F322" s="173" t="s">
        <v>24</v>
      </c>
      <c r="G322" s="174"/>
      <c r="H322" s="175" t="s">
        <v>32</v>
      </c>
      <c r="I322" s="175" t="s">
        <v>71</v>
      </c>
      <c r="J322" s="176">
        <v>0</v>
      </c>
      <c r="K322" s="176">
        <v>0</v>
      </c>
      <c r="L322" s="176">
        <v>0</v>
      </c>
      <c r="M322" s="176">
        <v>6638</v>
      </c>
      <c r="N322" s="123">
        <f t="shared" si="16"/>
        <v>6638</v>
      </c>
      <c r="O322" s="177"/>
      <c r="P322" s="177"/>
      <c r="Q322" s="178"/>
      <c r="R322" s="179"/>
      <c r="X322" s="179">
        <f t="shared" si="17"/>
        <v>0</v>
      </c>
      <c r="Y322" s="179"/>
    </row>
    <row r="323" spans="2:25" s="180" customFormat="1" ht="14.25">
      <c r="B323" s="170" t="s">
        <v>409</v>
      </c>
      <c r="C323" s="171" t="s">
        <v>471</v>
      </c>
      <c r="D323" s="172"/>
      <c r="E323" s="171" t="s">
        <v>419</v>
      </c>
      <c r="F323" s="173" t="s">
        <v>24</v>
      </c>
      <c r="G323" s="174"/>
      <c r="H323" s="175" t="s">
        <v>34</v>
      </c>
      <c r="I323" s="175" t="s">
        <v>71</v>
      </c>
      <c r="J323" s="176">
        <v>0</v>
      </c>
      <c r="K323" s="176">
        <v>0</v>
      </c>
      <c r="L323" s="176">
        <v>0</v>
      </c>
      <c r="M323" s="176">
        <v>6638</v>
      </c>
      <c r="N323" s="123">
        <f t="shared" ref="N323:N386" si="18">M323+L323</f>
        <v>6638</v>
      </c>
      <c r="O323" s="177"/>
      <c r="P323" s="177"/>
      <c r="Q323" s="178"/>
      <c r="R323" s="179"/>
      <c r="X323" s="179">
        <f t="shared" si="17"/>
        <v>0</v>
      </c>
      <c r="Y323" s="179"/>
    </row>
    <row r="324" spans="2:25" s="180" customFormat="1" ht="14.25">
      <c r="B324" s="170" t="s">
        <v>410</v>
      </c>
      <c r="C324" s="171" t="s">
        <v>471</v>
      </c>
      <c r="D324" s="172"/>
      <c r="E324" s="171" t="s">
        <v>419</v>
      </c>
      <c r="F324" s="173" t="s">
        <v>24</v>
      </c>
      <c r="G324" s="174"/>
      <c r="H324" s="175" t="s">
        <v>33</v>
      </c>
      <c r="I324" s="175" t="s">
        <v>71</v>
      </c>
      <c r="J324" s="176">
        <v>0</v>
      </c>
      <c r="K324" s="176">
        <v>0</v>
      </c>
      <c r="L324" s="176">
        <v>0</v>
      </c>
      <c r="M324" s="176">
        <v>626</v>
      </c>
      <c r="N324" s="123">
        <f t="shared" si="18"/>
        <v>626</v>
      </c>
      <c r="O324" s="177"/>
      <c r="P324" s="177"/>
      <c r="Q324" s="178"/>
      <c r="R324" s="179"/>
      <c r="X324" s="179">
        <f t="shared" si="17"/>
        <v>0</v>
      </c>
      <c r="Y324" s="179"/>
    </row>
    <row r="325" spans="2:25" s="180" customFormat="1" ht="14.25">
      <c r="B325" s="170" t="s">
        <v>411</v>
      </c>
      <c r="C325" s="171" t="s">
        <v>471</v>
      </c>
      <c r="D325" s="172"/>
      <c r="E325" s="171" t="s">
        <v>419</v>
      </c>
      <c r="F325" s="173" t="s">
        <v>24</v>
      </c>
      <c r="G325" s="174"/>
      <c r="H325" s="175" t="s">
        <v>35</v>
      </c>
      <c r="I325" s="175" t="s">
        <v>71</v>
      </c>
      <c r="J325" s="176">
        <v>0</v>
      </c>
      <c r="K325" s="176">
        <v>0</v>
      </c>
      <c r="L325" s="176">
        <v>0</v>
      </c>
      <c r="M325" s="176">
        <v>8129880</v>
      </c>
      <c r="N325" s="123">
        <f t="shared" si="18"/>
        <v>8129880</v>
      </c>
      <c r="O325" s="177"/>
      <c r="P325" s="177"/>
      <c r="Q325" s="178">
        <f>N325/N321</f>
        <v>1149.9123055162659</v>
      </c>
      <c r="R325" s="179"/>
      <c r="X325" s="179">
        <f t="shared" si="17"/>
        <v>0</v>
      </c>
      <c r="Y325" s="179">
        <f>N325/N321</f>
        <v>1149.9123055162659</v>
      </c>
    </row>
    <row r="326" spans="2:25" s="180" customFormat="1" ht="14.25">
      <c r="B326" s="170" t="s">
        <v>412</v>
      </c>
      <c r="C326" s="171" t="s">
        <v>424</v>
      </c>
      <c r="D326" s="172"/>
      <c r="E326" s="171" t="s">
        <v>418</v>
      </c>
      <c r="F326" s="173" t="s">
        <v>30</v>
      </c>
      <c r="G326" s="174">
        <v>0</v>
      </c>
      <c r="H326" s="175" t="s">
        <v>48</v>
      </c>
      <c r="I326" s="175" t="s">
        <v>71</v>
      </c>
      <c r="J326" s="176">
        <v>0</v>
      </c>
      <c r="K326" s="176">
        <v>0</v>
      </c>
      <c r="L326" s="176">
        <v>0</v>
      </c>
      <c r="M326" s="176">
        <v>0</v>
      </c>
      <c r="N326" s="123">
        <f t="shared" si="18"/>
        <v>0</v>
      </c>
      <c r="O326" s="177"/>
      <c r="P326" s="177"/>
      <c r="Q326" s="178"/>
      <c r="R326" s="179"/>
      <c r="X326" s="179">
        <f t="shared" si="17"/>
        <v>0</v>
      </c>
      <c r="Y326" s="179"/>
    </row>
    <row r="327" spans="2:25" s="180" customFormat="1" ht="14.25">
      <c r="B327" s="170" t="s">
        <v>413</v>
      </c>
      <c r="C327" s="171" t="s">
        <v>424</v>
      </c>
      <c r="D327" s="172"/>
      <c r="E327" s="171" t="s">
        <v>418</v>
      </c>
      <c r="F327" s="173" t="s">
        <v>30</v>
      </c>
      <c r="G327" s="174">
        <v>0</v>
      </c>
      <c r="H327" s="175" t="s">
        <v>22</v>
      </c>
      <c r="I327" s="175" t="s">
        <v>71</v>
      </c>
      <c r="J327" s="176">
        <v>0</v>
      </c>
      <c r="K327" s="176">
        <v>0</v>
      </c>
      <c r="L327" s="176">
        <v>0</v>
      </c>
      <c r="M327" s="176">
        <v>0</v>
      </c>
      <c r="N327" s="123">
        <f t="shared" si="18"/>
        <v>0</v>
      </c>
      <c r="O327" s="177"/>
      <c r="P327" s="177"/>
      <c r="Q327" s="178"/>
      <c r="R327" s="179"/>
      <c r="T327" s="179"/>
      <c r="X327" s="179">
        <f t="shared" si="17"/>
        <v>0</v>
      </c>
      <c r="Y327" s="179"/>
    </row>
    <row r="328" spans="2:25" s="180" customFormat="1" ht="14.25">
      <c r="B328" s="170" t="s">
        <v>414</v>
      </c>
      <c r="C328" s="171" t="s">
        <v>424</v>
      </c>
      <c r="D328" s="172"/>
      <c r="E328" s="171" t="s">
        <v>418</v>
      </c>
      <c r="F328" s="173" t="s">
        <v>30</v>
      </c>
      <c r="G328" s="174">
        <v>0</v>
      </c>
      <c r="H328" s="175" t="s">
        <v>32</v>
      </c>
      <c r="I328" s="175" t="s">
        <v>71</v>
      </c>
      <c r="J328" s="176">
        <v>0</v>
      </c>
      <c r="K328" s="176">
        <v>0</v>
      </c>
      <c r="L328" s="176">
        <v>0</v>
      </c>
      <c r="M328" s="176">
        <v>0</v>
      </c>
      <c r="N328" s="123">
        <f t="shared" si="18"/>
        <v>0</v>
      </c>
      <c r="O328" s="177"/>
      <c r="P328" s="177"/>
      <c r="Q328" s="178"/>
      <c r="R328" s="179"/>
      <c r="T328" s="179"/>
      <c r="X328" s="179">
        <f t="shared" si="17"/>
        <v>0</v>
      </c>
      <c r="Y328" s="179"/>
    </row>
    <row r="329" spans="2:25" s="180" customFormat="1" ht="14.25">
      <c r="B329" s="170" t="s">
        <v>415</v>
      </c>
      <c r="C329" s="171" t="s">
        <v>424</v>
      </c>
      <c r="D329" s="172"/>
      <c r="E329" s="171" t="s">
        <v>418</v>
      </c>
      <c r="F329" s="173" t="s">
        <v>30</v>
      </c>
      <c r="G329" s="174">
        <v>0</v>
      </c>
      <c r="H329" s="175" t="s">
        <v>34</v>
      </c>
      <c r="I329" s="175" t="s">
        <v>71</v>
      </c>
      <c r="J329" s="176">
        <v>0</v>
      </c>
      <c r="K329" s="176">
        <v>0</v>
      </c>
      <c r="L329" s="176">
        <v>0</v>
      </c>
      <c r="M329" s="176">
        <v>0</v>
      </c>
      <c r="N329" s="123">
        <f t="shared" si="18"/>
        <v>0</v>
      </c>
      <c r="O329" s="177"/>
      <c r="P329" s="177"/>
      <c r="Q329" s="178"/>
      <c r="R329" s="179"/>
      <c r="S329" s="179"/>
      <c r="T329" s="179"/>
      <c r="X329" s="179">
        <f t="shared" ref="X329:X358" si="19">L329+M329-N329</f>
        <v>0</v>
      </c>
      <c r="Y329" s="179"/>
    </row>
    <row r="330" spans="2:25" s="180" customFormat="1" ht="14.25">
      <c r="B330" s="170" t="s">
        <v>416</v>
      </c>
      <c r="C330" s="171" t="s">
        <v>424</v>
      </c>
      <c r="D330" s="172"/>
      <c r="E330" s="171" t="s">
        <v>418</v>
      </c>
      <c r="F330" s="173" t="s">
        <v>30</v>
      </c>
      <c r="G330" s="174">
        <v>0</v>
      </c>
      <c r="H330" s="175" t="s">
        <v>33</v>
      </c>
      <c r="I330" s="175" t="s">
        <v>71</v>
      </c>
      <c r="J330" s="176"/>
      <c r="K330" s="176">
        <v>0</v>
      </c>
      <c r="L330" s="176">
        <v>0</v>
      </c>
      <c r="M330" s="176">
        <v>0</v>
      </c>
      <c r="N330" s="123">
        <f t="shared" si="18"/>
        <v>0</v>
      </c>
      <c r="O330" s="177"/>
      <c r="P330" s="177"/>
      <c r="Q330" s="178"/>
      <c r="R330" s="179"/>
      <c r="X330" s="179">
        <f t="shared" si="19"/>
        <v>0</v>
      </c>
      <c r="Y330" s="179"/>
    </row>
    <row r="331" spans="2:25" s="180" customFormat="1" ht="14.25">
      <c r="B331" s="170" t="s">
        <v>417</v>
      </c>
      <c r="C331" s="171" t="s">
        <v>424</v>
      </c>
      <c r="D331" s="172"/>
      <c r="E331" s="171" t="s">
        <v>418</v>
      </c>
      <c r="F331" s="173" t="s">
        <v>30</v>
      </c>
      <c r="G331" s="174">
        <v>0</v>
      </c>
      <c r="H331" s="175" t="s">
        <v>35</v>
      </c>
      <c r="I331" s="175" t="s">
        <v>71</v>
      </c>
      <c r="J331" s="176">
        <v>0</v>
      </c>
      <c r="K331" s="176">
        <v>0</v>
      </c>
      <c r="L331" s="176">
        <v>0</v>
      </c>
      <c r="M331" s="176">
        <v>0</v>
      </c>
      <c r="N331" s="123">
        <f t="shared" si="18"/>
        <v>0</v>
      </c>
      <c r="O331" s="177"/>
      <c r="P331" s="177"/>
      <c r="Q331" s="178" t="e">
        <f>N331/N327</f>
        <v>#DIV/0!</v>
      </c>
      <c r="R331" s="179"/>
      <c r="X331" s="179">
        <f t="shared" si="19"/>
        <v>0</v>
      </c>
      <c r="Y331" s="179" t="e">
        <f>N331/N327</f>
        <v>#DIV/0!</v>
      </c>
    </row>
    <row r="332" spans="2:25" s="180" customFormat="1" ht="14.25">
      <c r="B332" s="170" t="s">
        <v>412</v>
      </c>
      <c r="C332" s="171" t="s">
        <v>149</v>
      </c>
      <c r="D332" s="172"/>
      <c r="E332" s="171" t="s">
        <v>148</v>
      </c>
      <c r="F332" s="173" t="s">
        <v>30</v>
      </c>
      <c r="G332" s="174">
        <v>0</v>
      </c>
      <c r="H332" s="175" t="s">
        <v>48</v>
      </c>
      <c r="I332" s="175" t="s">
        <v>71</v>
      </c>
      <c r="J332" s="176">
        <v>0</v>
      </c>
      <c r="K332" s="176">
        <v>0</v>
      </c>
      <c r="L332" s="176">
        <v>0</v>
      </c>
      <c r="M332" s="176">
        <v>157</v>
      </c>
      <c r="N332" s="123">
        <f t="shared" si="18"/>
        <v>157</v>
      </c>
      <c r="O332" s="177"/>
      <c r="P332" s="177"/>
      <c r="Q332" s="178"/>
      <c r="R332" s="179"/>
      <c r="X332" s="179">
        <f t="shared" si="19"/>
        <v>0</v>
      </c>
      <c r="Y332" s="179"/>
    </row>
    <row r="333" spans="2:25" s="180" customFormat="1" ht="14.25">
      <c r="B333" s="170" t="s">
        <v>413</v>
      </c>
      <c r="C333" s="171" t="s">
        <v>149</v>
      </c>
      <c r="D333" s="172"/>
      <c r="E333" s="171" t="s">
        <v>148</v>
      </c>
      <c r="F333" s="173" t="s">
        <v>30</v>
      </c>
      <c r="G333" s="174">
        <v>0</v>
      </c>
      <c r="H333" s="175" t="s">
        <v>22</v>
      </c>
      <c r="I333" s="175" t="s">
        <v>71</v>
      </c>
      <c r="J333" s="176">
        <v>0</v>
      </c>
      <c r="K333" s="176">
        <v>0</v>
      </c>
      <c r="L333" s="176">
        <v>0</v>
      </c>
      <c r="M333" s="176">
        <v>3202</v>
      </c>
      <c r="N333" s="123">
        <f t="shared" si="18"/>
        <v>3202</v>
      </c>
      <c r="O333" s="177"/>
      <c r="P333" s="177"/>
      <c r="Q333" s="178"/>
      <c r="R333" s="179"/>
      <c r="T333" s="179"/>
      <c r="X333" s="179">
        <f t="shared" si="19"/>
        <v>0</v>
      </c>
      <c r="Y333" s="179"/>
    </row>
    <row r="334" spans="2:25" s="180" customFormat="1" ht="14.25">
      <c r="B334" s="170" t="s">
        <v>414</v>
      </c>
      <c r="C334" s="171" t="s">
        <v>149</v>
      </c>
      <c r="D334" s="172"/>
      <c r="E334" s="171" t="s">
        <v>148</v>
      </c>
      <c r="F334" s="173" t="s">
        <v>30</v>
      </c>
      <c r="G334" s="174">
        <v>0</v>
      </c>
      <c r="H334" s="175" t="s">
        <v>32</v>
      </c>
      <c r="I334" s="175" t="s">
        <v>71</v>
      </c>
      <c r="J334" s="176">
        <v>0</v>
      </c>
      <c r="K334" s="176">
        <v>0</v>
      </c>
      <c r="L334" s="176">
        <v>0</v>
      </c>
      <c r="M334" s="176">
        <v>3241</v>
      </c>
      <c r="N334" s="123">
        <f t="shared" si="18"/>
        <v>3241</v>
      </c>
      <c r="O334" s="177"/>
      <c r="P334" s="177"/>
      <c r="Q334" s="178"/>
      <c r="R334" s="179"/>
      <c r="T334" s="179"/>
      <c r="X334" s="179">
        <f t="shared" si="19"/>
        <v>0</v>
      </c>
      <c r="Y334" s="179"/>
    </row>
    <row r="335" spans="2:25" s="180" customFormat="1" ht="14.25">
      <c r="B335" s="170" t="s">
        <v>415</v>
      </c>
      <c r="C335" s="171" t="s">
        <v>149</v>
      </c>
      <c r="D335" s="172"/>
      <c r="E335" s="171" t="s">
        <v>148</v>
      </c>
      <c r="F335" s="173" t="s">
        <v>30</v>
      </c>
      <c r="G335" s="174">
        <v>0</v>
      </c>
      <c r="H335" s="175" t="s">
        <v>34</v>
      </c>
      <c r="I335" s="175" t="s">
        <v>71</v>
      </c>
      <c r="J335" s="176">
        <v>0</v>
      </c>
      <c r="K335" s="176">
        <v>0</v>
      </c>
      <c r="L335" s="176">
        <v>0</v>
      </c>
      <c r="M335" s="176">
        <v>3241</v>
      </c>
      <c r="N335" s="123">
        <f t="shared" si="18"/>
        <v>3241</v>
      </c>
      <c r="O335" s="177"/>
      <c r="P335" s="177"/>
      <c r="Q335" s="178"/>
      <c r="R335" s="179"/>
      <c r="S335" s="179"/>
      <c r="T335" s="179"/>
      <c r="X335" s="179">
        <f t="shared" si="19"/>
        <v>0</v>
      </c>
      <c r="Y335" s="179"/>
    </row>
    <row r="336" spans="2:25" s="180" customFormat="1" ht="14.25">
      <c r="B336" s="170" t="s">
        <v>416</v>
      </c>
      <c r="C336" s="171" t="s">
        <v>149</v>
      </c>
      <c r="D336" s="172"/>
      <c r="E336" s="171" t="s">
        <v>148</v>
      </c>
      <c r="F336" s="173" t="s">
        <v>30</v>
      </c>
      <c r="G336" s="174">
        <v>0</v>
      </c>
      <c r="H336" s="175" t="s">
        <v>33</v>
      </c>
      <c r="I336" s="175" t="s">
        <v>71</v>
      </c>
      <c r="J336" s="176"/>
      <c r="K336" s="176">
        <v>0</v>
      </c>
      <c r="L336" s="176">
        <v>0</v>
      </c>
      <c r="M336" s="176">
        <v>118</v>
      </c>
      <c r="N336" s="123">
        <f t="shared" si="18"/>
        <v>118</v>
      </c>
      <c r="O336" s="177"/>
      <c r="P336" s="177"/>
      <c r="Q336" s="178"/>
      <c r="R336" s="179"/>
      <c r="X336" s="179">
        <f t="shared" si="19"/>
        <v>0</v>
      </c>
      <c r="Y336" s="179"/>
    </row>
    <row r="337" spans="2:25" s="180" customFormat="1" ht="14.25">
      <c r="B337" s="170" t="s">
        <v>417</v>
      </c>
      <c r="C337" s="171" t="s">
        <v>149</v>
      </c>
      <c r="D337" s="172"/>
      <c r="E337" s="171" t="s">
        <v>148</v>
      </c>
      <c r="F337" s="173" t="s">
        <v>30</v>
      </c>
      <c r="G337" s="174">
        <v>0</v>
      </c>
      <c r="H337" s="175" t="s">
        <v>35</v>
      </c>
      <c r="I337" s="175" t="s">
        <v>71</v>
      </c>
      <c r="J337" s="176">
        <v>0</v>
      </c>
      <c r="K337" s="176">
        <v>0</v>
      </c>
      <c r="L337" s="176">
        <v>0</v>
      </c>
      <c r="M337" s="176">
        <v>0</v>
      </c>
      <c r="N337" s="123">
        <f t="shared" si="18"/>
        <v>0</v>
      </c>
      <c r="O337" s="177"/>
      <c r="P337" s="177"/>
      <c r="Q337" s="178">
        <f>N337/N333</f>
        <v>0</v>
      </c>
      <c r="R337" s="179"/>
      <c r="X337" s="179">
        <f t="shared" si="19"/>
        <v>0</v>
      </c>
      <c r="Y337" s="179">
        <f>N337/N333</f>
        <v>0</v>
      </c>
    </row>
    <row r="338" spans="2:25" s="180" customFormat="1" ht="14.25">
      <c r="B338" s="170" t="s">
        <v>412</v>
      </c>
      <c r="C338" s="171" t="s">
        <v>420</v>
      </c>
      <c r="D338" s="172"/>
      <c r="E338" s="171" t="s">
        <v>421</v>
      </c>
      <c r="F338" s="173" t="s">
        <v>27</v>
      </c>
      <c r="G338" s="174">
        <v>0</v>
      </c>
      <c r="H338" s="175" t="s">
        <v>48</v>
      </c>
      <c r="I338" s="175" t="s">
        <v>71</v>
      </c>
      <c r="J338" s="176">
        <v>0</v>
      </c>
      <c r="K338" s="176">
        <v>0</v>
      </c>
      <c r="L338" s="176">
        <v>0</v>
      </c>
      <c r="M338" s="176">
        <v>1</v>
      </c>
      <c r="N338" s="123">
        <f t="shared" si="18"/>
        <v>1</v>
      </c>
      <c r="O338" s="177"/>
      <c r="P338" s="177"/>
      <c r="Q338" s="178"/>
      <c r="R338" s="179"/>
      <c r="X338" s="179">
        <f t="shared" si="19"/>
        <v>0</v>
      </c>
      <c r="Y338" s="179"/>
    </row>
    <row r="339" spans="2:25" s="180" customFormat="1" ht="14.25">
      <c r="B339" s="170" t="s">
        <v>413</v>
      </c>
      <c r="C339" s="171" t="s">
        <v>420</v>
      </c>
      <c r="D339" s="172"/>
      <c r="E339" s="171" t="s">
        <v>421</v>
      </c>
      <c r="F339" s="173" t="s">
        <v>27</v>
      </c>
      <c r="G339" s="174">
        <v>0</v>
      </c>
      <c r="H339" s="175" t="s">
        <v>22</v>
      </c>
      <c r="I339" s="175" t="s">
        <v>71</v>
      </c>
      <c r="J339" s="176">
        <v>0</v>
      </c>
      <c r="K339" s="176">
        <v>0</v>
      </c>
      <c r="L339" s="176">
        <v>0</v>
      </c>
      <c r="M339" s="176">
        <v>172</v>
      </c>
      <c r="N339" s="123">
        <f t="shared" si="18"/>
        <v>172</v>
      </c>
      <c r="O339" s="177"/>
      <c r="P339" s="177"/>
      <c r="Q339" s="178"/>
      <c r="R339" s="179"/>
      <c r="T339" s="179"/>
      <c r="X339" s="179">
        <f t="shared" si="19"/>
        <v>0</v>
      </c>
      <c r="Y339" s="179"/>
    </row>
    <row r="340" spans="2:25" s="180" customFormat="1" ht="14.25">
      <c r="B340" s="170" t="s">
        <v>414</v>
      </c>
      <c r="C340" s="171" t="s">
        <v>420</v>
      </c>
      <c r="D340" s="172"/>
      <c r="E340" s="171" t="s">
        <v>421</v>
      </c>
      <c r="F340" s="173" t="s">
        <v>27</v>
      </c>
      <c r="G340" s="174">
        <v>0</v>
      </c>
      <c r="H340" s="175" t="s">
        <v>32</v>
      </c>
      <c r="I340" s="175" t="s">
        <v>71</v>
      </c>
      <c r="J340" s="176">
        <v>0</v>
      </c>
      <c r="K340" s="176">
        <v>0</v>
      </c>
      <c r="L340" s="176">
        <v>0</v>
      </c>
      <c r="M340" s="176">
        <v>173</v>
      </c>
      <c r="N340" s="123">
        <f t="shared" si="18"/>
        <v>173</v>
      </c>
      <c r="O340" s="177"/>
      <c r="P340" s="177"/>
      <c r="Q340" s="178"/>
      <c r="R340" s="179"/>
      <c r="T340" s="179"/>
      <c r="X340" s="179">
        <f t="shared" si="19"/>
        <v>0</v>
      </c>
      <c r="Y340" s="179"/>
    </row>
    <row r="341" spans="2:25" s="180" customFormat="1" ht="14.25">
      <c r="B341" s="170" t="s">
        <v>415</v>
      </c>
      <c r="C341" s="171" t="s">
        <v>420</v>
      </c>
      <c r="D341" s="172"/>
      <c r="E341" s="171" t="s">
        <v>421</v>
      </c>
      <c r="F341" s="173" t="s">
        <v>27</v>
      </c>
      <c r="G341" s="174">
        <v>0</v>
      </c>
      <c r="H341" s="175" t="s">
        <v>34</v>
      </c>
      <c r="I341" s="175" t="s">
        <v>71</v>
      </c>
      <c r="J341" s="176">
        <v>0</v>
      </c>
      <c r="K341" s="176">
        <v>0</v>
      </c>
      <c r="L341" s="176">
        <v>0</v>
      </c>
      <c r="M341" s="176">
        <v>173</v>
      </c>
      <c r="N341" s="123">
        <f t="shared" si="18"/>
        <v>173</v>
      </c>
      <c r="O341" s="177"/>
      <c r="P341" s="177"/>
      <c r="Q341" s="178"/>
      <c r="R341" s="179"/>
      <c r="S341" s="179"/>
      <c r="T341" s="179"/>
      <c r="X341" s="179">
        <f t="shared" si="19"/>
        <v>0</v>
      </c>
      <c r="Y341" s="179"/>
    </row>
    <row r="342" spans="2:25" s="180" customFormat="1" ht="14.25">
      <c r="B342" s="170" t="s">
        <v>416</v>
      </c>
      <c r="C342" s="171" t="s">
        <v>420</v>
      </c>
      <c r="D342" s="172"/>
      <c r="E342" s="171" t="s">
        <v>421</v>
      </c>
      <c r="F342" s="173" t="s">
        <v>27</v>
      </c>
      <c r="G342" s="174">
        <v>0</v>
      </c>
      <c r="H342" s="175" t="s">
        <v>33</v>
      </c>
      <c r="I342" s="175" t="s">
        <v>71</v>
      </c>
      <c r="J342" s="176"/>
      <c r="K342" s="176">
        <v>0</v>
      </c>
      <c r="L342" s="176">
        <v>0</v>
      </c>
      <c r="M342" s="176">
        <v>0</v>
      </c>
      <c r="N342" s="123">
        <f t="shared" si="18"/>
        <v>0</v>
      </c>
      <c r="O342" s="177"/>
      <c r="P342" s="177"/>
      <c r="Q342" s="178"/>
      <c r="R342" s="179"/>
      <c r="X342" s="179">
        <f t="shared" si="19"/>
        <v>0</v>
      </c>
      <c r="Y342" s="179"/>
    </row>
    <row r="343" spans="2:25" s="180" customFormat="1" ht="14.25">
      <c r="B343" s="170" t="s">
        <v>417</v>
      </c>
      <c r="C343" s="171" t="s">
        <v>420</v>
      </c>
      <c r="D343" s="172"/>
      <c r="E343" s="171" t="s">
        <v>421</v>
      </c>
      <c r="F343" s="173" t="s">
        <v>27</v>
      </c>
      <c r="G343" s="174">
        <v>0</v>
      </c>
      <c r="H343" s="175" t="s">
        <v>35</v>
      </c>
      <c r="I343" s="175" t="s">
        <v>71</v>
      </c>
      <c r="J343" s="176">
        <v>0</v>
      </c>
      <c r="K343" s="176">
        <v>0</v>
      </c>
      <c r="L343" s="176">
        <v>0</v>
      </c>
      <c r="M343" s="176">
        <v>419000</v>
      </c>
      <c r="N343" s="123">
        <f t="shared" si="18"/>
        <v>419000</v>
      </c>
      <c r="O343" s="177"/>
      <c r="P343" s="177"/>
      <c r="Q343" s="178">
        <f>N343/N339</f>
        <v>2436.046511627907</v>
      </c>
      <c r="R343" s="179"/>
      <c r="X343" s="179">
        <f t="shared" si="19"/>
        <v>0</v>
      </c>
      <c r="Y343" s="179">
        <f>N343/N339</f>
        <v>2436.046511627907</v>
      </c>
    </row>
    <row r="344" spans="2:25" s="180" customFormat="1" ht="14.25">
      <c r="B344" s="170" t="s">
        <v>412</v>
      </c>
      <c r="C344" s="199" t="s">
        <v>427</v>
      </c>
      <c r="D344" s="200"/>
      <c r="E344" s="200" t="s">
        <v>428</v>
      </c>
      <c r="F344" s="201" t="s">
        <v>28</v>
      </c>
      <c r="G344" s="174">
        <v>0</v>
      </c>
      <c r="H344" s="175" t="s">
        <v>48</v>
      </c>
      <c r="I344" s="175" t="s">
        <v>71</v>
      </c>
      <c r="J344" s="176">
        <v>0</v>
      </c>
      <c r="K344" s="176">
        <v>0</v>
      </c>
      <c r="L344" s="176">
        <v>0</v>
      </c>
      <c r="M344" s="176">
        <v>2</v>
      </c>
      <c r="N344" s="123">
        <f t="shared" si="18"/>
        <v>2</v>
      </c>
      <c r="O344" s="177"/>
      <c r="P344" s="177"/>
      <c r="Q344" s="178"/>
      <c r="R344" s="179"/>
      <c r="X344" s="179">
        <f t="shared" si="19"/>
        <v>0</v>
      </c>
      <c r="Y344" s="179"/>
    </row>
    <row r="345" spans="2:25" s="180" customFormat="1" ht="14.25">
      <c r="B345" s="170" t="s">
        <v>413</v>
      </c>
      <c r="C345" s="199" t="s">
        <v>427</v>
      </c>
      <c r="D345" s="200"/>
      <c r="E345" s="200" t="s">
        <v>428</v>
      </c>
      <c r="F345" s="201" t="s">
        <v>28</v>
      </c>
      <c r="G345" s="174">
        <v>0</v>
      </c>
      <c r="H345" s="175" t="s">
        <v>22</v>
      </c>
      <c r="I345" s="175" t="s">
        <v>71</v>
      </c>
      <c r="J345" s="176">
        <v>0</v>
      </c>
      <c r="K345" s="176">
        <v>0</v>
      </c>
      <c r="L345" s="176">
        <v>0</v>
      </c>
      <c r="M345" s="176">
        <v>112</v>
      </c>
      <c r="N345" s="123">
        <f t="shared" si="18"/>
        <v>112</v>
      </c>
      <c r="O345" s="177"/>
      <c r="P345" s="177"/>
      <c r="Q345" s="178"/>
      <c r="R345" s="179"/>
      <c r="T345" s="179"/>
      <c r="X345" s="179">
        <f t="shared" si="19"/>
        <v>0</v>
      </c>
      <c r="Y345" s="179"/>
    </row>
    <row r="346" spans="2:25" s="180" customFormat="1" ht="14.25">
      <c r="B346" s="170" t="s">
        <v>414</v>
      </c>
      <c r="C346" s="199" t="s">
        <v>427</v>
      </c>
      <c r="D346" s="200"/>
      <c r="E346" s="200" t="s">
        <v>428</v>
      </c>
      <c r="F346" s="201" t="s">
        <v>28</v>
      </c>
      <c r="G346" s="174">
        <v>0</v>
      </c>
      <c r="H346" s="175" t="s">
        <v>32</v>
      </c>
      <c r="I346" s="175" t="s">
        <v>71</v>
      </c>
      <c r="J346" s="176">
        <v>0</v>
      </c>
      <c r="K346" s="176">
        <v>0</v>
      </c>
      <c r="L346" s="176">
        <v>0</v>
      </c>
      <c r="M346" s="176">
        <v>113</v>
      </c>
      <c r="N346" s="123">
        <f t="shared" si="18"/>
        <v>113</v>
      </c>
      <c r="O346" s="177"/>
      <c r="P346" s="177"/>
      <c r="Q346" s="178"/>
      <c r="R346" s="179"/>
      <c r="T346" s="179"/>
      <c r="X346" s="179">
        <f t="shared" si="19"/>
        <v>0</v>
      </c>
      <c r="Y346" s="179"/>
    </row>
    <row r="347" spans="2:25" s="180" customFormat="1" ht="14.25">
      <c r="B347" s="170" t="s">
        <v>415</v>
      </c>
      <c r="C347" s="199" t="s">
        <v>427</v>
      </c>
      <c r="D347" s="200"/>
      <c r="E347" s="200" t="s">
        <v>428</v>
      </c>
      <c r="F347" s="201" t="s">
        <v>28</v>
      </c>
      <c r="G347" s="174">
        <v>0</v>
      </c>
      <c r="H347" s="175" t="s">
        <v>34</v>
      </c>
      <c r="I347" s="175" t="s">
        <v>71</v>
      </c>
      <c r="J347" s="176">
        <v>0</v>
      </c>
      <c r="K347" s="176">
        <v>0</v>
      </c>
      <c r="L347" s="176">
        <v>0</v>
      </c>
      <c r="M347" s="176">
        <v>113</v>
      </c>
      <c r="N347" s="123">
        <f t="shared" si="18"/>
        <v>113</v>
      </c>
      <c r="O347" s="177"/>
      <c r="P347" s="177"/>
      <c r="Q347" s="178"/>
      <c r="R347" s="179"/>
      <c r="S347" s="179"/>
      <c r="T347" s="179"/>
      <c r="X347" s="179">
        <f t="shared" si="19"/>
        <v>0</v>
      </c>
      <c r="Y347" s="179"/>
    </row>
    <row r="348" spans="2:25" s="180" customFormat="1" ht="14.25">
      <c r="B348" s="170" t="s">
        <v>416</v>
      </c>
      <c r="C348" s="199" t="s">
        <v>427</v>
      </c>
      <c r="D348" s="200"/>
      <c r="E348" s="200" t="s">
        <v>428</v>
      </c>
      <c r="F348" s="201" t="s">
        <v>28</v>
      </c>
      <c r="G348" s="174">
        <v>0</v>
      </c>
      <c r="H348" s="175" t="s">
        <v>33</v>
      </c>
      <c r="I348" s="175" t="s">
        <v>71</v>
      </c>
      <c r="J348" s="176"/>
      <c r="K348" s="176">
        <v>0</v>
      </c>
      <c r="L348" s="176">
        <v>0</v>
      </c>
      <c r="M348" s="176">
        <v>1</v>
      </c>
      <c r="N348" s="123">
        <f t="shared" si="18"/>
        <v>1</v>
      </c>
      <c r="O348" s="177"/>
      <c r="P348" s="177"/>
      <c r="Q348" s="178"/>
      <c r="R348" s="179"/>
      <c r="X348" s="179">
        <f t="shared" si="19"/>
        <v>0</v>
      </c>
      <c r="Y348" s="179"/>
    </row>
    <row r="349" spans="2:25" s="180" customFormat="1" ht="14.25">
      <c r="B349" s="170" t="s">
        <v>417</v>
      </c>
      <c r="C349" s="199" t="s">
        <v>427</v>
      </c>
      <c r="D349" s="200"/>
      <c r="E349" s="200" t="s">
        <v>428</v>
      </c>
      <c r="F349" s="201" t="s">
        <v>28</v>
      </c>
      <c r="G349" s="174">
        <v>0</v>
      </c>
      <c r="H349" s="175" t="s">
        <v>35</v>
      </c>
      <c r="I349" s="175" t="s">
        <v>71</v>
      </c>
      <c r="J349" s="176">
        <v>0</v>
      </c>
      <c r="K349" s="176">
        <v>0</v>
      </c>
      <c r="L349" s="176">
        <v>0</v>
      </c>
      <c r="M349" s="176">
        <v>207348</v>
      </c>
      <c r="N349" s="123">
        <f t="shared" si="18"/>
        <v>207348</v>
      </c>
      <c r="O349" s="177"/>
      <c r="P349" s="177"/>
      <c r="Q349" s="178">
        <f>N349/N345</f>
        <v>1851.3214285714287</v>
      </c>
      <c r="R349" s="179"/>
      <c r="X349" s="179">
        <f t="shared" si="19"/>
        <v>0</v>
      </c>
      <c r="Y349" s="179">
        <f>N349/N345</f>
        <v>1851.3214285714287</v>
      </c>
    </row>
    <row r="350" spans="2:25" s="180" customFormat="1" ht="14.25">
      <c r="B350" s="170" t="s">
        <v>432</v>
      </c>
      <c r="C350" s="171" t="s">
        <v>472</v>
      </c>
      <c r="D350" s="172"/>
      <c r="E350" s="171" t="s">
        <v>438</v>
      </c>
      <c r="F350" s="201" t="s">
        <v>135</v>
      </c>
      <c r="G350" s="174"/>
      <c r="H350" s="175" t="s">
        <v>48</v>
      </c>
      <c r="I350" s="175" t="s">
        <v>71</v>
      </c>
      <c r="J350" s="176">
        <v>0</v>
      </c>
      <c r="K350" s="176">
        <v>0</v>
      </c>
      <c r="L350" s="176">
        <v>0</v>
      </c>
      <c r="M350" s="176">
        <v>632</v>
      </c>
      <c r="N350" s="123">
        <f t="shared" si="18"/>
        <v>632</v>
      </c>
      <c r="O350" s="177"/>
      <c r="P350" s="177"/>
      <c r="Q350" s="178"/>
      <c r="R350" s="179"/>
      <c r="X350" s="179">
        <f t="shared" si="19"/>
        <v>0</v>
      </c>
      <c r="Y350" s="179"/>
    </row>
    <row r="351" spans="2:25" s="180" customFormat="1" ht="14.25">
      <c r="B351" s="170" t="s">
        <v>433</v>
      </c>
      <c r="C351" s="171" t="s">
        <v>472</v>
      </c>
      <c r="D351" s="172"/>
      <c r="E351" s="171" t="s">
        <v>438</v>
      </c>
      <c r="F351" s="201" t="s">
        <v>135</v>
      </c>
      <c r="G351" s="174"/>
      <c r="H351" s="175" t="s">
        <v>22</v>
      </c>
      <c r="I351" s="175" t="s">
        <v>71</v>
      </c>
      <c r="J351" s="176">
        <v>0</v>
      </c>
      <c r="K351" s="176">
        <v>0</v>
      </c>
      <c r="L351" s="176">
        <v>0</v>
      </c>
      <c r="M351" s="176">
        <v>3124</v>
      </c>
      <c r="N351" s="123">
        <f t="shared" si="18"/>
        <v>3124</v>
      </c>
      <c r="O351" s="177"/>
      <c r="P351" s="177"/>
      <c r="Q351" s="178"/>
      <c r="R351" s="179"/>
      <c r="X351" s="179">
        <f t="shared" si="19"/>
        <v>0</v>
      </c>
      <c r="Y351" s="179"/>
    </row>
    <row r="352" spans="2:25" s="180" customFormat="1" ht="14.25">
      <c r="B352" s="170" t="s">
        <v>434</v>
      </c>
      <c r="C352" s="171" t="s">
        <v>472</v>
      </c>
      <c r="D352" s="172"/>
      <c r="E352" s="171" t="s">
        <v>438</v>
      </c>
      <c r="F352" s="201" t="s">
        <v>135</v>
      </c>
      <c r="G352" s="174"/>
      <c r="H352" s="175" t="s">
        <v>32</v>
      </c>
      <c r="I352" s="175" t="s">
        <v>71</v>
      </c>
      <c r="J352" s="176">
        <v>0</v>
      </c>
      <c r="K352" s="176">
        <v>0</v>
      </c>
      <c r="L352" s="176">
        <v>0</v>
      </c>
      <c r="M352" s="176">
        <v>3400</v>
      </c>
      <c r="N352" s="123">
        <f t="shared" si="18"/>
        <v>3400</v>
      </c>
      <c r="O352" s="177"/>
      <c r="P352" s="177"/>
      <c r="Q352" s="178"/>
      <c r="R352" s="179"/>
      <c r="X352" s="179">
        <f t="shared" si="19"/>
        <v>0</v>
      </c>
      <c r="Y352" s="179"/>
    </row>
    <row r="353" spans="2:25" s="180" customFormat="1" ht="14.25">
      <c r="B353" s="170" t="s">
        <v>435</v>
      </c>
      <c r="C353" s="171" t="s">
        <v>472</v>
      </c>
      <c r="D353" s="172"/>
      <c r="E353" s="171" t="s">
        <v>438</v>
      </c>
      <c r="F353" s="201" t="s">
        <v>135</v>
      </c>
      <c r="G353" s="174"/>
      <c r="H353" s="175" t="s">
        <v>34</v>
      </c>
      <c r="I353" s="175" t="s">
        <v>71</v>
      </c>
      <c r="J353" s="176">
        <v>0</v>
      </c>
      <c r="K353" s="176">
        <v>0</v>
      </c>
      <c r="L353" s="176">
        <v>0</v>
      </c>
      <c r="M353" s="176">
        <v>3400</v>
      </c>
      <c r="N353" s="123">
        <f t="shared" si="18"/>
        <v>3400</v>
      </c>
      <c r="O353" s="177"/>
      <c r="P353" s="177"/>
      <c r="Q353" s="178"/>
      <c r="R353" s="179"/>
      <c r="X353" s="179">
        <f t="shared" si="19"/>
        <v>0</v>
      </c>
      <c r="Y353" s="179"/>
    </row>
    <row r="354" spans="2:25" s="180" customFormat="1" ht="14.25">
      <c r="B354" s="170" t="s">
        <v>436</v>
      </c>
      <c r="C354" s="171" t="s">
        <v>472</v>
      </c>
      <c r="D354" s="172"/>
      <c r="E354" s="171" t="s">
        <v>438</v>
      </c>
      <c r="F354" s="201" t="s">
        <v>135</v>
      </c>
      <c r="G354" s="174"/>
      <c r="H354" s="175" t="s">
        <v>33</v>
      </c>
      <c r="I354" s="175" t="s">
        <v>71</v>
      </c>
      <c r="J354" s="176">
        <v>0</v>
      </c>
      <c r="K354" s="176">
        <v>0</v>
      </c>
      <c r="L354" s="176">
        <v>0</v>
      </c>
      <c r="M354" s="176">
        <v>356</v>
      </c>
      <c r="N354" s="123">
        <f t="shared" si="18"/>
        <v>356</v>
      </c>
      <c r="O354" s="177"/>
      <c r="P354" s="177"/>
      <c r="Q354" s="178"/>
      <c r="R354" s="179"/>
      <c r="X354" s="179">
        <f t="shared" si="19"/>
        <v>0</v>
      </c>
      <c r="Y354" s="179"/>
    </row>
    <row r="355" spans="2:25" s="180" customFormat="1" ht="14.25">
      <c r="B355" s="170" t="s">
        <v>437</v>
      </c>
      <c r="C355" s="171" t="s">
        <v>472</v>
      </c>
      <c r="D355" s="172"/>
      <c r="E355" s="171" t="s">
        <v>438</v>
      </c>
      <c r="F355" s="201" t="s">
        <v>135</v>
      </c>
      <c r="G355" s="174"/>
      <c r="H355" s="175" t="s">
        <v>35</v>
      </c>
      <c r="I355" s="175" t="s">
        <v>71</v>
      </c>
      <c r="J355" s="176">
        <v>0</v>
      </c>
      <c r="K355" s="176">
        <v>0</v>
      </c>
      <c r="L355" s="176">
        <v>0</v>
      </c>
      <c r="M355" s="176">
        <v>3926578</v>
      </c>
      <c r="N355" s="123">
        <f t="shared" si="18"/>
        <v>3926578</v>
      </c>
      <c r="O355" s="177"/>
      <c r="P355" s="177"/>
      <c r="Q355" s="178">
        <f>N355/N351</f>
        <v>1256.9071702944943</v>
      </c>
      <c r="R355" s="179"/>
      <c r="X355" s="179">
        <f t="shared" si="19"/>
        <v>0</v>
      </c>
      <c r="Y355" s="179"/>
    </row>
    <row r="356" spans="2:25" s="180" customFormat="1" ht="14.25">
      <c r="B356" s="170" t="s">
        <v>439</v>
      </c>
      <c r="C356" s="199" t="s">
        <v>446</v>
      </c>
      <c r="D356" s="200"/>
      <c r="E356" s="200" t="s">
        <v>447</v>
      </c>
      <c r="F356" s="202" t="s">
        <v>136</v>
      </c>
      <c r="G356" s="174"/>
      <c r="H356" s="175" t="s">
        <v>48</v>
      </c>
      <c r="I356" s="175" t="s">
        <v>71</v>
      </c>
      <c r="J356" s="176">
        <v>0</v>
      </c>
      <c r="K356" s="176">
        <v>0</v>
      </c>
      <c r="L356" s="176">
        <v>0</v>
      </c>
      <c r="M356" s="176">
        <v>4</v>
      </c>
      <c r="N356" s="123">
        <f t="shared" si="18"/>
        <v>4</v>
      </c>
      <c r="O356" s="177"/>
      <c r="P356" s="177"/>
      <c r="Q356" s="178"/>
      <c r="R356" s="179"/>
      <c r="X356" s="179">
        <f t="shared" si="19"/>
        <v>0</v>
      </c>
      <c r="Y356" s="179"/>
    </row>
    <row r="357" spans="2:25" s="180" customFormat="1" ht="14.25">
      <c r="B357" s="170" t="s">
        <v>440</v>
      </c>
      <c r="C357" s="199" t="s">
        <v>446</v>
      </c>
      <c r="D357" s="200"/>
      <c r="E357" s="200" t="s">
        <v>447</v>
      </c>
      <c r="F357" s="202" t="s">
        <v>136</v>
      </c>
      <c r="G357" s="174"/>
      <c r="H357" s="175" t="s">
        <v>22</v>
      </c>
      <c r="I357" s="175" t="s">
        <v>71</v>
      </c>
      <c r="J357" s="176">
        <v>0</v>
      </c>
      <c r="K357" s="176">
        <v>0</v>
      </c>
      <c r="L357" s="176">
        <v>0</v>
      </c>
      <c r="M357" s="176">
        <v>2023</v>
      </c>
      <c r="N357" s="123">
        <f t="shared" si="18"/>
        <v>2023</v>
      </c>
      <c r="O357" s="177"/>
      <c r="P357" s="177"/>
      <c r="Q357" s="178"/>
      <c r="R357" s="179"/>
      <c r="X357" s="179">
        <f t="shared" si="19"/>
        <v>0</v>
      </c>
      <c r="Y357" s="179"/>
    </row>
    <row r="358" spans="2:25" s="180" customFormat="1" ht="14.25">
      <c r="B358" s="170" t="s">
        <v>441</v>
      </c>
      <c r="C358" s="199" t="s">
        <v>446</v>
      </c>
      <c r="D358" s="200"/>
      <c r="E358" s="200" t="s">
        <v>447</v>
      </c>
      <c r="F358" s="202" t="s">
        <v>136</v>
      </c>
      <c r="G358" s="174"/>
      <c r="H358" s="175" t="s">
        <v>32</v>
      </c>
      <c r="I358" s="175" t="s">
        <v>71</v>
      </c>
      <c r="J358" s="176">
        <v>0</v>
      </c>
      <c r="K358" s="176">
        <v>0</v>
      </c>
      <c r="L358" s="176">
        <v>0</v>
      </c>
      <c r="M358" s="176">
        <v>2020</v>
      </c>
      <c r="N358" s="123">
        <f t="shared" si="18"/>
        <v>2020</v>
      </c>
      <c r="O358" s="177"/>
      <c r="P358" s="177"/>
      <c r="Q358" s="178"/>
      <c r="R358" s="179"/>
      <c r="X358" s="179">
        <f t="shared" si="19"/>
        <v>0</v>
      </c>
      <c r="Y358" s="179"/>
    </row>
    <row r="359" spans="2:25" s="180" customFormat="1" ht="14.25">
      <c r="B359" s="170" t="s">
        <v>442</v>
      </c>
      <c r="C359" s="199" t="s">
        <v>446</v>
      </c>
      <c r="D359" s="200"/>
      <c r="E359" s="200" t="s">
        <v>447</v>
      </c>
      <c r="F359" s="202" t="s">
        <v>136</v>
      </c>
      <c r="G359" s="174"/>
      <c r="H359" s="175" t="s">
        <v>34</v>
      </c>
      <c r="I359" s="175" t="s">
        <v>71</v>
      </c>
      <c r="J359" s="176">
        <v>0</v>
      </c>
      <c r="K359" s="176">
        <v>0</v>
      </c>
      <c r="L359" s="176">
        <v>0</v>
      </c>
      <c r="M359" s="176">
        <v>2020</v>
      </c>
      <c r="N359" s="123">
        <f t="shared" si="18"/>
        <v>2020</v>
      </c>
      <c r="O359" s="177"/>
      <c r="P359" s="177"/>
      <c r="Q359" s="178"/>
      <c r="R359" s="179"/>
      <c r="X359" s="179">
        <f>L359+M359-N359</f>
        <v>0</v>
      </c>
      <c r="Y359" s="179"/>
    </row>
    <row r="360" spans="2:25" s="180" customFormat="1" ht="14.25">
      <c r="B360" s="170" t="s">
        <v>443</v>
      </c>
      <c r="C360" s="199" t="s">
        <v>446</v>
      </c>
      <c r="D360" s="200"/>
      <c r="E360" s="200" t="s">
        <v>447</v>
      </c>
      <c r="F360" s="202" t="s">
        <v>136</v>
      </c>
      <c r="G360" s="174"/>
      <c r="H360" s="175" t="s">
        <v>33</v>
      </c>
      <c r="I360" s="175" t="s">
        <v>71</v>
      </c>
      <c r="J360" s="176">
        <v>0</v>
      </c>
      <c r="K360" s="176">
        <v>0</v>
      </c>
      <c r="L360" s="176">
        <v>0</v>
      </c>
      <c r="M360" s="176">
        <v>8</v>
      </c>
      <c r="N360" s="123">
        <f t="shared" si="18"/>
        <v>8</v>
      </c>
      <c r="O360" s="177"/>
      <c r="P360" s="177"/>
      <c r="Q360" s="178"/>
      <c r="R360" s="179"/>
      <c r="X360" s="179">
        <f>L360+M360-N360</f>
        <v>0</v>
      </c>
      <c r="Y360" s="179"/>
    </row>
    <row r="361" spans="2:25" s="180" customFormat="1" ht="14.25">
      <c r="B361" s="170" t="s">
        <v>444</v>
      </c>
      <c r="C361" s="199" t="s">
        <v>446</v>
      </c>
      <c r="D361" s="200"/>
      <c r="E361" s="200" t="s">
        <v>447</v>
      </c>
      <c r="F361" s="202" t="s">
        <v>136</v>
      </c>
      <c r="G361" s="174"/>
      <c r="H361" s="175" t="s">
        <v>35</v>
      </c>
      <c r="I361" s="175" t="s">
        <v>71</v>
      </c>
      <c r="J361" s="176"/>
      <c r="K361" s="176"/>
      <c r="L361" s="176">
        <v>0</v>
      </c>
      <c r="M361" s="176">
        <v>0</v>
      </c>
      <c r="N361" s="123">
        <f t="shared" si="18"/>
        <v>0</v>
      </c>
      <c r="O361" s="177"/>
      <c r="P361" s="177"/>
      <c r="Q361" s="178">
        <f>N361/N357</f>
        <v>0</v>
      </c>
      <c r="R361" s="179"/>
      <c r="X361" s="179"/>
      <c r="Y361" s="179"/>
    </row>
    <row r="362" spans="2:25" s="180" customFormat="1" ht="14.25">
      <c r="B362" s="170" t="s">
        <v>445</v>
      </c>
      <c r="C362" s="199" t="s">
        <v>454</v>
      </c>
      <c r="D362" s="200"/>
      <c r="E362" s="200" t="s">
        <v>453</v>
      </c>
      <c r="F362" s="201" t="s">
        <v>30</v>
      </c>
      <c r="G362" s="174"/>
      <c r="H362" s="175" t="s">
        <v>48</v>
      </c>
      <c r="I362" s="175" t="s">
        <v>71</v>
      </c>
      <c r="J362" s="176">
        <v>0</v>
      </c>
      <c r="K362" s="176">
        <v>0</v>
      </c>
      <c r="L362" s="176">
        <v>0</v>
      </c>
      <c r="M362" s="176">
        <v>0</v>
      </c>
      <c r="N362" s="123">
        <f t="shared" si="18"/>
        <v>0</v>
      </c>
      <c r="O362" s="177"/>
      <c r="P362" s="177"/>
      <c r="Q362" s="178"/>
      <c r="R362" s="179"/>
      <c r="X362" s="179">
        <f t="shared" ref="X362:X367" si="20">L362+M362-N362</f>
        <v>0</v>
      </c>
      <c r="Y362" s="179"/>
    </row>
    <row r="363" spans="2:25" s="180" customFormat="1" ht="14.25">
      <c r="B363" s="170" t="s">
        <v>448</v>
      </c>
      <c r="C363" s="199" t="s">
        <v>454</v>
      </c>
      <c r="D363" s="200"/>
      <c r="E363" s="200" t="s">
        <v>453</v>
      </c>
      <c r="F363" s="201" t="s">
        <v>30</v>
      </c>
      <c r="G363" s="174">
        <v>0</v>
      </c>
      <c r="H363" s="175" t="s">
        <v>22</v>
      </c>
      <c r="I363" s="175" t="s">
        <v>71</v>
      </c>
      <c r="J363" s="176">
        <v>0</v>
      </c>
      <c r="K363" s="176">
        <v>0</v>
      </c>
      <c r="L363" s="176">
        <v>0</v>
      </c>
      <c r="M363" s="176">
        <v>169</v>
      </c>
      <c r="N363" s="123">
        <f t="shared" si="18"/>
        <v>169</v>
      </c>
      <c r="O363" s="177"/>
      <c r="P363" s="177"/>
      <c r="Q363" s="178"/>
      <c r="R363" s="179"/>
      <c r="T363" s="179"/>
      <c r="X363" s="179">
        <f t="shared" si="20"/>
        <v>0</v>
      </c>
      <c r="Y363" s="179"/>
    </row>
    <row r="364" spans="2:25" s="180" customFormat="1" ht="14.25">
      <c r="B364" s="170" t="s">
        <v>449</v>
      </c>
      <c r="C364" s="199" t="s">
        <v>454</v>
      </c>
      <c r="D364" s="200"/>
      <c r="E364" s="200" t="s">
        <v>453</v>
      </c>
      <c r="F364" s="201" t="s">
        <v>30</v>
      </c>
      <c r="G364" s="174">
        <v>0</v>
      </c>
      <c r="H364" s="175" t="s">
        <v>32</v>
      </c>
      <c r="I364" s="175" t="s">
        <v>71</v>
      </c>
      <c r="J364" s="176">
        <v>0</v>
      </c>
      <c r="K364" s="176">
        <v>0</v>
      </c>
      <c r="L364" s="176">
        <v>0</v>
      </c>
      <c r="M364" s="176">
        <v>124</v>
      </c>
      <c r="N364" s="123">
        <f t="shared" si="18"/>
        <v>124</v>
      </c>
      <c r="O364" s="177"/>
      <c r="P364" s="177"/>
      <c r="Q364" s="178"/>
      <c r="R364" s="179"/>
      <c r="T364" s="179"/>
      <c r="X364" s="179">
        <f t="shared" si="20"/>
        <v>0</v>
      </c>
      <c r="Y364" s="179"/>
    </row>
    <row r="365" spans="2:25" s="180" customFormat="1" ht="14.25">
      <c r="B365" s="170" t="s">
        <v>450</v>
      </c>
      <c r="C365" s="199" t="s">
        <v>454</v>
      </c>
      <c r="D365" s="200"/>
      <c r="E365" s="200" t="s">
        <v>453</v>
      </c>
      <c r="F365" s="201" t="s">
        <v>30</v>
      </c>
      <c r="G365" s="174">
        <v>0</v>
      </c>
      <c r="H365" s="175" t="s">
        <v>34</v>
      </c>
      <c r="I365" s="175" t="s">
        <v>71</v>
      </c>
      <c r="J365" s="176">
        <v>0</v>
      </c>
      <c r="K365" s="176">
        <v>0</v>
      </c>
      <c r="L365" s="176">
        <v>0</v>
      </c>
      <c r="M365" s="176">
        <v>0</v>
      </c>
      <c r="N365" s="123">
        <f t="shared" si="18"/>
        <v>0</v>
      </c>
      <c r="O365" s="177"/>
      <c r="P365" s="177"/>
      <c r="Q365" s="178"/>
      <c r="R365" s="179"/>
      <c r="S365" s="179"/>
      <c r="T365" s="179"/>
      <c r="X365" s="179">
        <f t="shared" si="20"/>
        <v>0</v>
      </c>
      <c r="Y365" s="179"/>
    </row>
    <row r="366" spans="2:25" s="180" customFormat="1" ht="14.25">
      <c r="B366" s="170" t="s">
        <v>451</v>
      </c>
      <c r="C366" s="199" t="s">
        <v>454</v>
      </c>
      <c r="D366" s="200"/>
      <c r="E366" s="200" t="s">
        <v>453</v>
      </c>
      <c r="F366" s="201" t="s">
        <v>30</v>
      </c>
      <c r="G366" s="174">
        <v>0</v>
      </c>
      <c r="H366" s="175" t="s">
        <v>33</v>
      </c>
      <c r="I366" s="175" t="s">
        <v>71</v>
      </c>
      <c r="J366" s="176"/>
      <c r="K366" s="176">
        <v>0</v>
      </c>
      <c r="L366" s="176">
        <v>0</v>
      </c>
      <c r="M366" s="176">
        <v>59</v>
      </c>
      <c r="N366" s="123">
        <f t="shared" si="18"/>
        <v>59</v>
      </c>
      <c r="O366" s="177"/>
      <c r="P366" s="177"/>
      <c r="Q366" s="178"/>
      <c r="R366" s="179"/>
      <c r="X366" s="179">
        <f t="shared" si="20"/>
        <v>0</v>
      </c>
      <c r="Y366" s="179"/>
    </row>
    <row r="367" spans="2:25" s="180" customFormat="1" ht="14.25">
      <c r="B367" s="170" t="s">
        <v>452</v>
      </c>
      <c r="C367" s="199" t="s">
        <v>454</v>
      </c>
      <c r="D367" s="200"/>
      <c r="E367" s="200" t="s">
        <v>453</v>
      </c>
      <c r="F367" s="201" t="s">
        <v>30</v>
      </c>
      <c r="G367" s="174">
        <v>0</v>
      </c>
      <c r="H367" s="175" t="s">
        <v>35</v>
      </c>
      <c r="I367" s="175" t="s">
        <v>71</v>
      </c>
      <c r="J367" s="176">
        <v>0</v>
      </c>
      <c r="K367" s="176">
        <v>0</v>
      </c>
      <c r="L367" s="176">
        <v>0</v>
      </c>
      <c r="M367" s="176">
        <v>0</v>
      </c>
      <c r="N367" s="123">
        <f t="shared" si="18"/>
        <v>0</v>
      </c>
      <c r="O367" s="177"/>
      <c r="P367" s="177"/>
      <c r="Q367" s="178">
        <f>N367/N363</f>
        <v>0</v>
      </c>
      <c r="R367" s="179"/>
      <c r="X367" s="179">
        <f t="shared" si="20"/>
        <v>0</v>
      </c>
      <c r="Y367" s="179"/>
    </row>
    <row r="368" spans="2:25" s="44" customFormat="1" ht="14.25">
      <c r="B368" s="37" t="s">
        <v>455</v>
      </c>
      <c r="C368" s="130" t="s">
        <v>461</v>
      </c>
      <c r="D368" s="131"/>
      <c r="E368" s="131" t="s">
        <v>462</v>
      </c>
      <c r="F368" s="39" t="s">
        <v>135</v>
      </c>
      <c r="G368" s="46"/>
      <c r="H368" s="40" t="s">
        <v>48</v>
      </c>
      <c r="I368" s="40" t="s">
        <v>71</v>
      </c>
      <c r="J368" s="41">
        <v>0</v>
      </c>
      <c r="K368" s="41">
        <v>0</v>
      </c>
      <c r="L368" s="41">
        <v>0</v>
      </c>
      <c r="M368" s="41">
        <v>0</v>
      </c>
      <c r="N368" s="123">
        <f t="shared" si="18"/>
        <v>0</v>
      </c>
      <c r="O368" s="134"/>
      <c r="P368" s="134"/>
      <c r="Q368" s="135"/>
      <c r="R368" s="43"/>
      <c r="X368" s="43">
        <f>L368+M368-N368</f>
        <v>0</v>
      </c>
      <c r="Y368" s="43"/>
    </row>
    <row r="369" spans="2:25" s="44" customFormat="1" ht="14.25">
      <c r="B369" s="37" t="s">
        <v>456</v>
      </c>
      <c r="C369" s="130" t="s">
        <v>461</v>
      </c>
      <c r="D369" s="131"/>
      <c r="E369" s="131" t="s">
        <v>462</v>
      </c>
      <c r="F369" s="39" t="s">
        <v>135</v>
      </c>
      <c r="G369" s="46"/>
      <c r="H369" s="40" t="s">
        <v>22</v>
      </c>
      <c r="I369" s="40" t="s">
        <v>71</v>
      </c>
      <c r="J369" s="41">
        <v>0</v>
      </c>
      <c r="K369" s="41">
        <v>0</v>
      </c>
      <c r="L369" s="41">
        <v>0</v>
      </c>
      <c r="M369" s="41">
        <v>0</v>
      </c>
      <c r="N369" s="123">
        <f t="shared" si="18"/>
        <v>0</v>
      </c>
      <c r="O369" s="134"/>
      <c r="P369" s="134"/>
      <c r="Q369" s="135"/>
      <c r="R369" s="43"/>
      <c r="T369" s="43"/>
      <c r="X369" s="43">
        <f>L369+M369-N369</f>
        <v>0</v>
      </c>
      <c r="Y369" s="43"/>
    </row>
    <row r="370" spans="2:25" s="44" customFormat="1" ht="14.25">
      <c r="B370" s="37" t="s">
        <v>457</v>
      </c>
      <c r="C370" s="130" t="s">
        <v>461</v>
      </c>
      <c r="D370" s="131"/>
      <c r="E370" s="131" t="s">
        <v>462</v>
      </c>
      <c r="F370" s="39" t="s">
        <v>135</v>
      </c>
      <c r="G370" s="46"/>
      <c r="H370" s="40" t="s">
        <v>32</v>
      </c>
      <c r="I370" s="40" t="s">
        <v>71</v>
      </c>
      <c r="J370" s="41">
        <v>0</v>
      </c>
      <c r="K370" s="41">
        <v>0</v>
      </c>
      <c r="L370" s="41">
        <v>0</v>
      </c>
      <c r="M370" s="41">
        <v>0</v>
      </c>
      <c r="N370" s="123">
        <f t="shared" si="18"/>
        <v>0</v>
      </c>
      <c r="O370" s="134"/>
      <c r="P370" s="134"/>
      <c r="Q370" s="135"/>
      <c r="R370" s="43"/>
      <c r="T370" s="43"/>
      <c r="X370" s="43">
        <f>L370+M370-N370</f>
        <v>0</v>
      </c>
      <c r="Y370" s="43"/>
    </row>
    <row r="371" spans="2:25" s="44" customFormat="1" ht="14.25">
      <c r="B371" s="37" t="s">
        <v>458</v>
      </c>
      <c r="C371" s="130" t="s">
        <v>461</v>
      </c>
      <c r="D371" s="131"/>
      <c r="E371" s="131" t="s">
        <v>462</v>
      </c>
      <c r="F371" s="39" t="s">
        <v>135</v>
      </c>
      <c r="G371" s="46"/>
      <c r="H371" s="40" t="s">
        <v>34</v>
      </c>
      <c r="I371" s="40" t="s">
        <v>71</v>
      </c>
      <c r="J371" s="41">
        <v>0</v>
      </c>
      <c r="K371" s="41">
        <v>0</v>
      </c>
      <c r="L371" s="41">
        <v>0</v>
      </c>
      <c r="M371" s="41">
        <v>0</v>
      </c>
      <c r="N371" s="123">
        <f t="shared" si="18"/>
        <v>0</v>
      </c>
      <c r="O371" s="134"/>
      <c r="P371" s="134"/>
      <c r="Q371" s="135"/>
      <c r="R371" s="43"/>
      <c r="S371" s="43"/>
      <c r="T371" s="43"/>
      <c r="X371" s="43">
        <f>L371+M371-N371</f>
        <v>0</v>
      </c>
      <c r="Y371" s="43"/>
    </row>
    <row r="372" spans="2:25" s="44" customFormat="1" ht="14.25">
      <c r="B372" s="37" t="s">
        <v>459</v>
      </c>
      <c r="C372" s="130" t="s">
        <v>461</v>
      </c>
      <c r="D372" s="131"/>
      <c r="E372" s="131" t="s">
        <v>462</v>
      </c>
      <c r="F372" s="39" t="s">
        <v>135</v>
      </c>
      <c r="G372" s="46"/>
      <c r="H372" s="40" t="s">
        <v>33</v>
      </c>
      <c r="I372" s="40" t="s">
        <v>71</v>
      </c>
      <c r="J372" s="41"/>
      <c r="K372" s="41">
        <v>0</v>
      </c>
      <c r="L372" s="41">
        <v>0</v>
      </c>
      <c r="M372" s="41">
        <v>0</v>
      </c>
      <c r="N372" s="123">
        <f t="shared" si="18"/>
        <v>0</v>
      </c>
      <c r="O372" s="134"/>
      <c r="P372" s="134"/>
      <c r="Q372" s="135"/>
      <c r="R372" s="43"/>
      <c r="X372" s="43">
        <f>L372+M372-N372</f>
        <v>0</v>
      </c>
      <c r="Y372" s="43"/>
    </row>
    <row r="373" spans="2:25" s="44" customFormat="1" ht="14.25">
      <c r="B373" s="37" t="s">
        <v>460</v>
      </c>
      <c r="C373" s="130" t="s">
        <v>461</v>
      </c>
      <c r="D373" s="131"/>
      <c r="E373" s="131" t="s">
        <v>462</v>
      </c>
      <c r="F373" s="39" t="s">
        <v>135</v>
      </c>
      <c r="G373" s="46"/>
      <c r="H373" s="40" t="s">
        <v>35</v>
      </c>
      <c r="I373" s="40" t="s">
        <v>71</v>
      </c>
      <c r="J373" s="41"/>
      <c r="K373" s="41"/>
      <c r="L373" s="41">
        <v>0</v>
      </c>
      <c r="M373" s="41">
        <v>0</v>
      </c>
      <c r="N373" s="123">
        <f t="shared" si="18"/>
        <v>0</v>
      </c>
      <c r="O373" s="134"/>
      <c r="P373" s="134"/>
      <c r="Q373" s="135" t="e">
        <f>N373/N369</f>
        <v>#DIV/0!</v>
      </c>
      <c r="R373" s="43"/>
      <c r="X373" s="43"/>
      <c r="Y373" s="43"/>
    </row>
    <row r="374" spans="2:25" s="115" customFormat="1" ht="14.25">
      <c r="B374" s="116" t="s">
        <v>463</v>
      </c>
      <c r="C374" s="127" t="s">
        <v>480</v>
      </c>
      <c r="D374" s="128"/>
      <c r="E374" s="128" t="s">
        <v>469</v>
      </c>
      <c r="F374" s="129" t="s">
        <v>26</v>
      </c>
      <c r="G374" s="120"/>
      <c r="H374" s="121" t="s">
        <v>48</v>
      </c>
      <c r="I374" s="121" t="s">
        <v>71</v>
      </c>
      <c r="J374" s="122">
        <v>0</v>
      </c>
      <c r="K374" s="122">
        <v>0</v>
      </c>
      <c r="L374" s="122">
        <v>0</v>
      </c>
      <c r="M374" s="122">
        <v>0</v>
      </c>
      <c r="N374" s="123">
        <f t="shared" si="18"/>
        <v>0</v>
      </c>
      <c r="O374" s="124"/>
      <c r="P374" s="124"/>
      <c r="Q374" s="125"/>
      <c r="R374" s="126"/>
      <c r="X374" s="126">
        <f>L374+M374-N374</f>
        <v>0</v>
      </c>
      <c r="Y374" s="126"/>
    </row>
    <row r="375" spans="2:25" s="115" customFormat="1" ht="14.25">
      <c r="B375" s="116" t="s">
        <v>464</v>
      </c>
      <c r="C375" s="127" t="s">
        <v>480</v>
      </c>
      <c r="D375" s="128"/>
      <c r="E375" s="128" t="s">
        <v>469</v>
      </c>
      <c r="F375" s="129" t="s">
        <v>26</v>
      </c>
      <c r="G375" s="120"/>
      <c r="H375" s="121" t="s">
        <v>22</v>
      </c>
      <c r="I375" s="121" t="s">
        <v>71</v>
      </c>
      <c r="J375" s="122">
        <v>0</v>
      </c>
      <c r="K375" s="122">
        <v>0</v>
      </c>
      <c r="L375" s="122">
        <v>0</v>
      </c>
      <c r="M375" s="122">
        <v>310</v>
      </c>
      <c r="N375" s="123">
        <f t="shared" si="18"/>
        <v>310</v>
      </c>
      <c r="O375" s="124"/>
      <c r="P375" s="124"/>
      <c r="Q375" s="125"/>
      <c r="R375" s="126"/>
      <c r="T375" s="126"/>
      <c r="X375" s="126">
        <f>L375+M375-N375</f>
        <v>0</v>
      </c>
      <c r="Y375" s="126"/>
    </row>
    <row r="376" spans="2:25" s="115" customFormat="1" ht="14.25">
      <c r="B376" s="116" t="s">
        <v>465</v>
      </c>
      <c r="C376" s="127" t="s">
        <v>480</v>
      </c>
      <c r="D376" s="128"/>
      <c r="E376" s="128" t="s">
        <v>469</v>
      </c>
      <c r="F376" s="129" t="s">
        <v>26</v>
      </c>
      <c r="G376" s="120"/>
      <c r="H376" s="121" t="s">
        <v>32</v>
      </c>
      <c r="I376" s="121" t="s">
        <v>71</v>
      </c>
      <c r="J376" s="122">
        <v>0</v>
      </c>
      <c r="K376" s="122">
        <v>0</v>
      </c>
      <c r="L376" s="122">
        <v>0</v>
      </c>
      <c r="M376" s="122">
        <v>207</v>
      </c>
      <c r="N376" s="123">
        <f t="shared" si="18"/>
        <v>207</v>
      </c>
      <c r="O376" s="124"/>
      <c r="P376" s="124"/>
      <c r="Q376" s="125"/>
      <c r="R376" s="126"/>
      <c r="T376" s="126"/>
      <c r="X376" s="126">
        <f>L376+M376-N376</f>
        <v>0</v>
      </c>
      <c r="Y376" s="126"/>
    </row>
    <row r="377" spans="2:25" s="115" customFormat="1" ht="14.25">
      <c r="B377" s="116" t="s">
        <v>466</v>
      </c>
      <c r="C377" s="127" t="s">
        <v>480</v>
      </c>
      <c r="D377" s="128"/>
      <c r="E377" s="128" t="s">
        <v>469</v>
      </c>
      <c r="F377" s="129" t="s">
        <v>26</v>
      </c>
      <c r="G377" s="120"/>
      <c r="H377" s="121" t="s">
        <v>34</v>
      </c>
      <c r="I377" s="121" t="s">
        <v>71</v>
      </c>
      <c r="J377" s="122">
        <v>0</v>
      </c>
      <c r="K377" s="122">
        <v>0</v>
      </c>
      <c r="L377" s="122">
        <v>0</v>
      </c>
      <c r="M377" s="122">
        <v>207</v>
      </c>
      <c r="N377" s="123">
        <f t="shared" si="18"/>
        <v>207</v>
      </c>
      <c r="O377" s="124"/>
      <c r="P377" s="124"/>
      <c r="Q377" s="125"/>
      <c r="R377" s="126"/>
      <c r="S377" s="126"/>
      <c r="T377" s="126"/>
      <c r="X377" s="126">
        <f>L377+M377-N377</f>
        <v>0</v>
      </c>
      <c r="Y377" s="126"/>
    </row>
    <row r="378" spans="2:25" s="115" customFormat="1" ht="14.25">
      <c r="B378" s="116" t="s">
        <v>467</v>
      </c>
      <c r="C378" s="127" t="s">
        <v>480</v>
      </c>
      <c r="D378" s="128"/>
      <c r="E378" s="128" t="s">
        <v>469</v>
      </c>
      <c r="F378" s="129" t="s">
        <v>26</v>
      </c>
      <c r="G378" s="120"/>
      <c r="H378" s="121" t="s">
        <v>33</v>
      </c>
      <c r="I378" s="121" t="s">
        <v>71</v>
      </c>
      <c r="J378" s="122"/>
      <c r="K378" s="122">
        <v>0</v>
      </c>
      <c r="L378" s="122">
        <v>0</v>
      </c>
      <c r="M378" s="122">
        <v>104</v>
      </c>
      <c r="N378" s="123">
        <f t="shared" si="18"/>
        <v>104</v>
      </c>
      <c r="O378" s="124"/>
      <c r="P378" s="124"/>
      <c r="Q378" s="125"/>
      <c r="R378" s="126"/>
      <c r="X378" s="126">
        <f>L378+M378-N378</f>
        <v>0</v>
      </c>
      <c r="Y378" s="126"/>
    </row>
    <row r="379" spans="2:25" ht="14.25">
      <c r="B379" s="2" t="s">
        <v>468</v>
      </c>
      <c r="C379" s="13" t="s">
        <v>480</v>
      </c>
      <c r="D379" s="14"/>
      <c r="E379" s="14" t="s">
        <v>469</v>
      </c>
      <c r="F379" s="15" t="s">
        <v>26</v>
      </c>
      <c r="G379" s="11"/>
      <c r="H379" s="16" t="s">
        <v>35</v>
      </c>
      <c r="I379" s="16" t="s">
        <v>71</v>
      </c>
      <c r="L379" s="34">
        <v>0</v>
      </c>
      <c r="M379" s="34">
        <v>0</v>
      </c>
      <c r="N379" s="123">
        <f t="shared" si="18"/>
        <v>0</v>
      </c>
      <c r="Q379" s="1">
        <f>N379/N375</f>
        <v>0</v>
      </c>
      <c r="R379" s="8"/>
      <c r="X379" s="8"/>
    </row>
    <row r="380" spans="2:25" s="115" customFormat="1" ht="14.25">
      <c r="B380" s="116" t="s">
        <v>463</v>
      </c>
      <c r="C380" s="127" t="s">
        <v>481</v>
      </c>
      <c r="D380" s="128"/>
      <c r="E380" s="128" t="s">
        <v>478</v>
      </c>
      <c r="F380" s="129" t="s">
        <v>26</v>
      </c>
      <c r="G380" s="120"/>
      <c r="H380" s="121" t="s">
        <v>48</v>
      </c>
      <c r="I380" s="121" t="s">
        <v>71</v>
      </c>
      <c r="J380" s="122">
        <v>0</v>
      </c>
      <c r="K380" s="122">
        <v>0</v>
      </c>
      <c r="L380" s="122">
        <v>0</v>
      </c>
      <c r="M380" s="122">
        <v>82</v>
      </c>
      <c r="N380" s="123">
        <f t="shared" si="18"/>
        <v>82</v>
      </c>
      <c r="O380" s="124"/>
      <c r="P380" s="124"/>
      <c r="Q380" s="125"/>
      <c r="R380" s="126"/>
      <c r="X380" s="126"/>
      <c r="Y380" s="126"/>
    </row>
    <row r="381" spans="2:25" s="115" customFormat="1" ht="14.25">
      <c r="B381" s="116" t="s">
        <v>464</v>
      </c>
      <c r="C381" s="127" t="s">
        <v>481</v>
      </c>
      <c r="D381" s="128"/>
      <c r="E381" s="128" t="s">
        <v>478</v>
      </c>
      <c r="F381" s="129" t="s">
        <v>26</v>
      </c>
      <c r="G381" s="120"/>
      <c r="H381" s="121" t="s">
        <v>22</v>
      </c>
      <c r="I381" s="121" t="s">
        <v>71</v>
      </c>
      <c r="J381" s="122">
        <v>0</v>
      </c>
      <c r="K381" s="122">
        <v>0</v>
      </c>
      <c r="L381" s="122">
        <v>0</v>
      </c>
      <c r="M381" s="122">
        <v>815</v>
      </c>
      <c r="N381" s="123">
        <f t="shared" si="18"/>
        <v>815</v>
      </c>
      <c r="O381" s="124"/>
      <c r="P381" s="124"/>
      <c r="Q381" s="125"/>
      <c r="R381" s="126"/>
      <c r="X381" s="126"/>
      <c r="Y381" s="126"/>
    </row>
    <row r="382" spans="2:25" s="115" customFormat="1" ht="14.25">
      <c r="B382" s="116" t="s">
        <v>465</v>
      </c>
      <c r="C382" s="127" t="s">
        <v>481</v>
      </c>
      <c r="D382" s="128"/>
      <c r="E382" s="128" t="s">
        <v>478</v>
      </c>
      <c r="F382" s="129" t="s">
        <v>26</v>
      </c>
      <c r="G382" s="120"/>
      <c r="H382" s="121" t="s">
        <v>32</v>
      </c>
      <c r="I382" s="121" t="s">
        <v>71</v>
      </c>
      <c r="J382" s="122">
        <v>0</v>
      </c>
      <c r="K382" s="122">
        <v>0</v>
      </c>
      <c r="L382" s="122">
        <v>0</v>
      </c>
      <c r="M382" s="122">
        <v>678</v>
      </c>
      <c r="N382" s="123">
        <f t="shared" si="18"/>
        <v>678</v>
      </c>
      <c r="O382" s="124"/>
      <c r="P382" s="124"/>
      <c r="Q382" s="125"/>
      <c r="R382" s="126"/>
      <c r="X382" s="126"/>
      <c r="Y382" s="126"/>
    </row>
    <row r="383" spans="2:25" s="115" customFormat="1" ht="14.25">
      <c r="B383" s="116" t="s">
        <v>466</v>
      </c>
      <c r="C383" s="127" t="s">
        <v>481</v>
      </c>
      <c r="D383" s="128"/>
      <c r="E383" s="128" t="s">
        <v>478</v>
      </c>
      <c r="F383" s="129" t="s">
        <v>26</v>
      </c>
      <c r="G383" s="120"/>
      <c r="H383" s="121" t="s">
        <v>34</v>
      </c>
      <c r="I383" s="121" t="s">
        <v>71</v>
      </c>
      <c r="J383" s="122">
        <v>0</v>
      </c>
      <c r="K383" s="122">
        <v>0</v>
      </c>
      <c r="L383" s="122">
        <v>0</v>
      </c>
      <c r="M383" s="122">
        <v>678</v>
      </c>
      <c r="N383" s="123">
        <f t="shared" si="18"/>
        <v>678</v>
      </c>
      <c r="O383" s="124"/>
      <c r="P383" s="124"/>
      <c r="Q383" s="125"/>
      <c r="R383" s="126"/>
      <c r="X383" s="126"/>
      <c r="Y383" s="126"/>
    </row>
    <row r="384" spans="2:25" s="115" customFormat="1" ht="14.25">
      <c r="B384" s="116" t="s">
        <v>467</v>
      </c>
      <c r="C384" s="127" t="s">
        <v>481</v>
      </c>
      <c r="D384" s="128"/>
      <c r="E384" s="128" t="s">
        <v>478</v>
      </c>
      <c r="F384" s="129" t="s">
        <v>26</v>
      </c>
      <c r="G384" s="120"/>
      <c r="H384" s="121" t="s">
        <v>33</v>
      </c>
      <c r="I384" s="121" t="s">
        <v>71</v>
      </c>
      <c r="J384" s="122"/>
      <c r="K384" s="122">
        <v>0</v>
      </c>
      <c r="L384" s="122">
        <v>0</v>
      </c>
      <c r="M384" s="122">
        <v>218</v>
      </c>
      <c r="N384" s="123">
        <f t="shared" si="18"/>
        <v>218</v>
      </c>
      <c r="O384" s="124"/>
      <c r="P384" s="124"/>
      <c r="Q384" s="125"/>
      <c r="R384" s="126"/>
      <c r="X384" s="126"/>
      <c r="Y384" s="126"/>
    </row>
    <row r="385" spans="2:25" ht="14.25">
      <c r="B385" s="2" t="s">
        <v>468</v>
      </c>
      <c r="C385" s="13" t="s">
        <v>481</v>
      </c>
      <c r="D385" s="14"/>
      <c r="E385" s="14" t="s">
        <v>478</v>
      </c>
      <c r="F385" s="15" t="s">
        <v>26</v>
      </c>
      <c r="G385" s="11"/>
      <c r="H385" s="16" t="s">
        <v>35</v>
      </c>
      <c r="I385" s="16" t="s">
        <v>71</v>
      </c>
      <c r="L385" s="4">
        <v>0</v>
      </c>
      <c r="M385" s="4">
        <v>0</v>
      </c>
      <c r="N385" s="123">
        <f t="shared" si="18"/>
        <v>0</v>
      </c>
      <c r="Q385" s="1">
        <f>N385/N381</f>
        <v>0</v>
      </c>
      <c r="R385" s="8"/>
      <c r="X385" s="8"/>
    </row>
    <row r="386" spans="2:25" s="115" customFormat="1" ht="14.25">
      <c r="B386" s="116" t="s">
        <v>463</v>
      </c>
      <c r="C386" s="127" t="s">
        <v>484</v>
      </c>
      <c r="D386" s="128"/>
      <c r="E386" s="128" t="s">
        <v>483</v>
      </c>
      <c r="F386" s="129" t="s">
        <v>26</v>
      </c>
      <c r="G386" s="120"/>
      <c r="H386" s="121" t="s">
        <v>48</v>
      </c>
      <c r="I386" s="121" t="s">
        <v>71</v>
      </c>
      <c r="J386" s="122">
        <v>0</v>
      </c>
      <c r="K386" s="122">
        <v>0</v>
      </c>
      <c r="L386" s="122">
        <v>0</v>
      </c>
      <c r="M386" s="122">
        <v>168</v>
      </c>
      <c r="N386" s="123">
        <f t="shared" si="18"/>
        <v>168</v>
      </c>
      <c r="O386" s="124"/>
      <c r="P386" s="124"/>
      <c r="Q386" s="125"/>
      <c r="R386" s="126"/>
      <c r="X386" s="126"/>
      <c r="Y386" s="126"/>
    </row>
    <row r="387" spans="2:25" s="115" customFormat="1" ht="14.25">
      <c r="B387" s="116" t="s">
        <v>464</v>
      </c>
      <c r="C387" s="127" t="s">
        <v>484</v>
      </c>
      <c r="D387" s="128"/>
      <c r="E387" s="128" t="s">
        <v>483</v>
      </c>
      <c r="F387" s="129" t="s">
        <v>26</v>
      </c>
      <c r="G387" s="120"/>
      <c r="H387" s="121" t="s">
        <v>22</v>
      </c>
      <c r="I387" s="121" t="s">
        <v>71</v>
      </c>
      <c r="J387" s="122">
        <v>0</v>
      </c>
      <c r="K387" s="122">
        <v>0</v>
      </c>
      <c r="L387" s="122">
        <v>0</v>
      </c>
      <c r="M387" s="122">
        <v>4133</v>
      </c>
      <c r="N387" s="123">
        <f t="shared" ref="N387:N427" si="21">M387+L387</f>
        <v>4133</v>
      </c>
      <c r="O387" s="124"/>
      <c r="P387" s="124"/>
      <c r="Q387" s="125"/>
      <c r="R387" s="126"/>
      <c r="X387" s="126"/>
      <c r="Y387" s="126"/>
    </row>
    <row r="388" spans="2:25" s="115" customFormat="1" ht="14.25">
      <c r="B388" s="116" t="s">
        <v>465</v>
      </c>
      <c r="C388" s="127" t="s">
        <v>484</v>
      </c>
      <c r="D388" s="128"/>
      <c r="E388" s="128" t="s">
        <v>483</v>
      </c>
      <c r="F388" s="129" t="s">
        <v>26</v>
      </c>
      <c r="G388" s="120"/>
      <c r="H388" s="121" t="s">
        <v>32</v>
      </c>
      <c r="I388" s="121" t="s">
        <v>71</v>
      </c>
      <c r="J388" s="122">
        <v>0</v>
      </c>
      <c r="K388" s="122">
        <v>0</v>
      </c>
      <c r="L388" s="122">
        <v>0</v>
      </c>
      <c r="M388" s="122">
        <v>4279</v>
      </c>
      <c r="N388" s="123">
        <f t="shared" si="21"/>
        <v>4279</v>
      </c>
      <c r="O388" s="124"/>
      <c r="P388" s="124"/>
      <c r="Q388" s="125"/>
      <c r="R388" s="126"/>
      <c r="X388" s="126"/>
      <c r="Y388" s="126"/>
    </row>
    <row r="389" spans="2:25" s="115" customFormat="1" ht="14.25">
      <c r="B389" s="116" t="s">
        <v>466</v>
      </c>
      <c r="C389" s="127" t="s">
        <v>484</v>
      </c>
      <c r="D389" s="128"/>
      <c r="E389" s="128" t="s">
        <v>483</v>
      </c>
      <c r="F389" s="129" t="s">
        <v>26</v>
      </c>
      <c r="G389" s="120"/>
      <c r="H389" s="121" t="s">
        <v>34</v>
      </c>
      <c r="I389" s="121" t="s">
        <v>71</v>
      </c>
      <c r="J389" s="122">
        <v>0</v>
      </c>
      <c r="K389" s="122">
        <v>0</v>
      </c>
      <c r="L389" s="122">
        <v>0</v>
      </c>
      <c r="M389" s="122">
        <v>4279</v>
      </c>
      <c r="N389" s="123">
        <f t="shared" si="21"/>
        <v>4279</v>
      </c>
      <c r="O389" s="124"/>
      <c r="P389" s="124"/>
      <c r="Q389" s="125"/>
      <c r="R389" s="126"/>
      <c r="X389" s="126"/>
      <c r="Y389" s="126"/>
    </row>
    <row r="390" spans="2:25" s="115" customFormat="1" ht="14.25">
      <c r="B390" s="116" t="s">
        <v>467</v>
      </c>
      <c r="C390" s="127" t="s">
        <v>484</v>
      </c>
      <c r="D390" s="128"/>
      <c r="E390" s="128" t="s">
        <v>483</v>
      </c>
      <c r="F390" s="129" t="s">
        <v>26</v>
      </c>
      <c r="G390" s="120"/>
      <c r="H390" s="121" t="s">
        <v>33</v>
      </c>
      <c r="I390" s="121" t="s">
        <v>71</v>
      </c>
      <c r="J390" s="122"/>
      <c r="K390" s="122">
        <v>0</v>
      </c>
      <c r="L390" s="122">
        <v>0</v>
      </c>
      <c r="M390" s="122">
        <v>22</v>
      </c>
      <c r="N390" s="123">
        <f t="shared" si="21"/>
        <v>22</v>
      </c>
      <c r="O390" s="124"/>
      <c r="P390" s="124"/>
      <c r="R390" s="126"/>
      <c r="X390" s="126"/>
      <c r="Y390" s="126"/>
    </row>
    <row r="391" spans="2:25" ht="14.25">
      <c r="B391" s="2" t="s">
        <v>468</v>
      </c>
      <c r="C391" s="13" t="s">
        <v>484</v>
      </c>
      <c r="D391" s="14"/>
      <c r="E391" s="14" t="s">
        <v>483</v>
      </c>
      <c r="F391" s="15" t="s">
        <v>26</v>
      </c>
      <c r="G391" s="11"/>
      <c r="H391" s="16" t="s">
        <v>35</v>
      </c>
      <c r="I391" s="16" t="s">
        <v>71</v>
      </c>
      <c r="L391" s="34">
        <v>0</v>
      </c>
      <c r="M391" s="34">
        <v>0</v>
      </c>
      <c r="N391" s="123">
        <f t="shared" si="21"/>
        <v>0</v>
      </c>
      <c r="Q391" s="1">
        <f>N391/N387</f>
        <v>0</v>
      </c>
      <c r="R391" s="8"/>
      <c r="X391" s="8"/>
    </row>
    <row r="392" spans="2:25" s="54" customFormat="1" ht="14.25">
      <c r="B392" s="47" t="s">
        <v>463</v>
      </c>
      <c r="C392" s="74" t="s">
        <v>495</v>
      </c>
      <c r="E392" s="36" t="s">
        <v>496</v>
      </c>
      <c r="F392" s="75" t="s">
        <v>26</v>
      </c>
      <c r="G392" s="56"/>
      <c r="H392" s="50" t="s">
        <v>48</v>
      </c>
      <c r="I392" s="50" t="s">
        <v>71</v>
      </c>
      <c r="J392" s="34">
        <v>0</v>
      </c>
      <c r="K392" s="34">
        <v>0</v>
      </c>
      <c r="L392" s="34">
        <v>0</v>
      </c>
      <c r="M392" s="34">
        <v>954.33068000000003</v>
      </c>
      <c r="N392" s="123">
        <f t="shared" si="21"/>
        <v>954.33068000000003</v>
      </c>
      <c r="O392" s="51"/>
      <c r="P392" s="51"/>
      <c r="Q392" s="52"/>
      <c r="R392" s="53"/>
      <c r="X392" s="53"/>
      <c r="Y392" s="53"/>
    </row>
    <row r="393" spans="2:25" s="54" customFormat="1" ht="14.25">
      <c r="B393" s="47" t="s">
        <v>464</v>
      </c>
      <c r="C393" s="74" t="s">
        <v>495</v>
      </c>
      <c r="E393" s="36" t="s">
        <v>496</v>
      </c>
      <c r="F393" s="75" t="s">
        <v>26</v>
      </c>
      <c r="G393" s="56"/>
      <c r="H393" s="50" t="s">
        <v>22</v>
      </c>
      <c r="I393" s="50" t="s">
        <v>71</v>
      </c>
      <c r="J393" s="34">
        <v>0</v>
      </c>
      <c r="K393" s="34">
        <v>0</v>
      </c>
      <c r="L393" s="34">
        <v>0</v>
      </c>
      <c r="M393" s="34">
        <v>1000</v>
      </c>
      <c r="N393" s="123">
        <f t="shared" si="21"/>
        <v>1000</v>
      </c>
      <c r="O393" s="51"/>
      <c r="P393" s="51"/>
      <c r="Q393" s="52"/>
      <c r="R393" s="53"/>
      <c r="X393" s="53"/>
      <c r="Y393" s="53"/>
    </row>
    <row r="394" spans="2:25" s="54" customFormat="1" ht="14.25">
      <c r="B394" s="47" t="s">
        <v>465</v>
      </c>
      <c r="C394" s="74" t="s">
        <v>495</v>
      </c>
      <c r="E394" s="36" t="s">
        <v>496</v>
      </c>
      <c r="F394" s="75" t="s">
        <v>26</v>
      </c>
      <c r="G394" s="56"/>
      <c r="H394" s="50" t="s">
        <v>32</v>
      </c>
      <c r="I394" s="50" t="s">
        <v>71</v>
      </c>
      <c r="J394" s="34">
        <v>0</v>
      </c>
      <c r="K394" s="34">
        <v>0</v>
      </c>
      <c r="L394" s="34">
        <v>0</v>
      </c>
      <c r="M394" s="34">
        <v>1424.4463500000002</v>
      </c>
      <c r="N394" s="123">
        <f t="shared" si="21"/>
        <v>1424.4463500000002</v>
      </c>
      <c r="O394" s="51"/>
      <c r="P394" s="51"/>
      <c r="Q394" s="52"/>
      <c r="R394" s="53"/>
      <c r="X394" s="53"/>
      <c r="Y394" s="53"/>
    </row>
    <row r="395" spans="2:25" s="54" customFormat="1" ht="14.25">
      <c r="B395" s="47" t="s">
        <v>466</v>
      </c>
      <c r="C395" s="74" t="s">
        <v>495</v>
      </c>
      <c r="E395" s="36" t="s">
        <v>496</v>
      </c>
      <c r="F395" s="75" t="s">
        <v>26</v>
      </c>
      <c r="G395" s="56"/>
      <c r="H395" s="50" t="s">
        <v>34</v>
      </c>
      <c r="I395" s="50" t="s">
        <v>71</v>
      </c>
      <c r="J395" s="34">
        <v>0</v>
      </c>
      <c r="K395" s="34">
        <v>0</v>
      </c>
      <c r="L395" s="34">
        <v>0</v>
      </c>
      <c r="M395" s="34">
        <v>1424.4463500000002</v>
      </c>
      <c r="N395" s="123">
        <f t="shared" si="21"/>
        <v>1424.4463500000002</v>
      </c>
      <c r="O395" s="51"/>
      <c r="P395" s="51"/>
      <c r="Q395" s="52"/>
      <c r="R395" s="53"/>
      <c r="X395" s="53"/>
      <c r="Y395" s="53"/>
    </row>
    <row r="396" spans="2:25" s="54" customFormat="1" ht="14.25">
      <c r="B396" s="47" t="s">
        <v>467</v>
      </c>
      <c r="C396" s="74" t="s">
        <v>495</v>
      </c>
      <c r="E396" s="36" t="s">
        <v>496</v>
      </c>
      <c r="F396" s="75" t="s">
        <v>26</v>
      </c>
      <c r="G396" s="56"/>
      <c r="H396" s="50" t="s">
        <v>33</v>
      </c>
      <c r="I396" s="50" t="s">
        <v>71</v>
      </c>
      <c r="J396" s="34"/>
      <c r="K396" s="34">
        <v>0</v>
      </c>
      <c r="L396" s="34">
        <v>0</v>
      </c>
      <c r="M396" s="34">
        <v>529.88432999999998</v>
      </c>
      <c r="N396" s="123">
        <f t="shared" si="21"/>
        <v>529.88432999999998</v>
      </c>
      <c r="O396" s="51"/>
      <c r="P396" s="51"/>
      <c r="R396" s="53"/>
      <c r="X396" s="53"/>
      <c r="Y396" s="53"/>
    </row>
    <row r="397" spans="2:25" s="54" customFormat="1" ht="14.25">
      <c r="B397" s="47" t="s">
        <v>468</v>
      </c>
      <c r="C397" s="74" t="s">
        <v>495</v>
      </c>
      <c r="E397" s="36" t="s">
        <v>496</v>
      </c>
      <c r="F397" s="75" t="s">
        <v>26</v>
      </c>
      <c r="G397" s="56"/>
      <c r="H397" s="50" t="s">
        <v>35</v>
      </c>
      <c r="I397" s="50" t="s">
        <v>71</v>
      </c>
      <c r="J397" s="34"/>
      <c r="K397" s="34"/>
      <c r="L397" s="34">
        <v>0</v>
      </c>
      <c r="M397" s="34">
        <v>0</v>
      </c>
      <c r="N397" s="123">
        <f t="shared" si="21"/>
        <v>0</v>
      </c>
      <c r="O397" s="51"/>
      <c r="P397" s="51"/>
      <c r="Q397" s="52">
        <f>N397/N393</f>
        <v>0</v>
      </c>
      <c r="R397" s="53"/>
      <c r="X397" s="53"/>
      <c r="Y397" s="53"/>
    </row>
    <row r="398" spans="2:25" s="115" customFormat="1" ht="14.25">
      <c r="B398" s="116" t="s">
        <v>463</v>
      </c>
      <c r="C398" s="127" t="s">
        <v>485</v>
      </c>
      <c r="D398" s="128"/>
      <c r="E398" s="128" t="s">
        <v>486</v>
      </c>
      <c r="F398" s="129" t="s">
        <v>30</v>
      </c>
      <c r="G398" s="120"/>
      <c r="H398" s="121" t="s">
        <v>48</v>
      </c>
      <c r="I398" s="121" t="s">
        <v>71</v>
      </c>
      <c r="J398" s="122">
        <v>0</v>
      </c>
      <c r="K398" s="122">
        <v>0</v>
      </c>
      <c r="L398" s="122">
        <v>0</v>
      </c>
      <c r="M398" s="122">
        <v>492</v>
      </c>
      <c r="N398" s="123">
        <f t="shared" si="21"/>
        <v>492</v>
      </c>
      <c r="O398" s="124"/>
      <c r="P398" s="124"/>
      <c r="Q398" s="125"/>
      <c r="R398" s="126"/>
      <c r="X398" s="126"/>
      <c r="Y398" s="126"/>
    </row>
    <row r="399" spans="2:25" s="115" customFormat="1" ht="14.25">
      <c r="B399" s="116" t="s">
        <v>464</v>
      </c>
      <c r="C399" s="127" t="s">
        <v>485</v>
      </c>
      <c r="D399" s="128"/>
      <c r="E399" s="128" t="s">
        <v>486</v>
      </c>
      <c r="F399" s="129" t="s">
        <v>30</v>
      </c>
      <c r="G399" s="120"/>
      <c r="H399" s="121" t="s">
        <v>22</v>
      </c>
      <c r="I399" s="121" t="s">
        <v>71</v>
      </c>
      <c r="J399" s="122">
        <v>0</v>
      </c>
      <c r="K399" s="122">
        <v>0</v>
      </c>
      <c r="L399" s="122">
        <v>0</v>
      </c>
      <c r="M399" s="122">
        <v>1502</v>
      </c>
      <c r="N399" s="123">
        <f t="shared" si="21"/>
        <v>1502</v>
      </c>
      <c r="O399" s="124"/>
      <c r="P399" s="124"/>
      <c r="Q399" s="125"/>
      <c r="R399" s="126"/>
      <c r="X399" s="126"/>
      <c r="Y399" s="126"/>
    </row>
    <row r="400" spans="2:25" s="115" customFormat="1" ht="14.25">
      <c r="B400" s="116" t="s">
        <v>465</v>
      </c>
      <c r="C400" s="127" t="s">
        <v>485</v>
      </c>
      <c r="D400" s="128"/>
      <c r="E400" s="128" t="s">
        <v>486</v>
      </c>
      <c r="F400" s="129" t="s">
        <v>30</v>
      </c>
      <c r="G400" s="120"/>
      <c r="H400" s="121" t="s">
        <v>32</v>
      </c>
      <c r="I400" s="121" t="s">
        <v>71</v>
      </c>
      <c r="J400" s="122">
        <v>0</v>
      </c>
      <c r="K400" s="122">
        <v>0</v>
      </c>
      <c r="L400" s="122">
        <v>0</v>
      </c>
      <c r="M400" s="122">
        <v>1660</v>
      </c>
      <c r="N400" s="123">
        <f t="shared" si="21"/>
        <v>1660</v>
      </c>
      <c r="O400" s="124"/>
      <c r="P400" s="124"/>
      <c r="Q400" s="125"/>
      <c r="R400" s="126"/>
      <c r="X400" s="126"/>
      <c r="Y400" s="126"/>
    </row>
    <row r="401" spans="2:25" s="115" customFormat="1" ht="14.25">
      <c r="B401" s="116" t="s">
        <v>466</v>
      </c>
      <c r="C401" s="127" t="s">
        <v>485</v>
      </c>
      <c r="D401" s="128"/>
      <c r="E401" s="128" t="s">
        <v>486</v>
      </c>
      <c r="F401" s="129" t="s">
        <v>30</v>
      </c>
      <c r="G401" s="120"/>
      <c r="H401" s="121" t="s">
        <v>34</v>
      </c>
      <c r="I401" s="121" t="s">
        <v>71</v>
      </c>
      <c r="J401" s="122">
        <v>0</v>
      </c>
      <c r="K401" s="122">
        <v>0</v>
      </c>
      <c r="L401" s="122">
        <v>0</v>
      </c>
      <c r="M401" s="122">
        <v>1660</v>
      </c>
      <c r="N401" s="123">
        <f t="shared" si="21"/>
        <v>1660</v>
      </c>
      <c r="O401" s="124"/>
      <c r="P401" s="124"/>
      <c r="Q401" s="125"/>
      <c r="R401" s="126"/>
      <c r="X401" s="126"/>
      <c r="Y401" s="126"/>
    </row>
    <row r="402" spans="2:25" s="115" customFormat="1" ht="14.25">
      <c r="B402" s="116" t="s">
        <v>467</v>
      </c>
      <c r="C402" s="127" t="s">
        <v>485</v>
      </c>
      <c r="D402" s="128"/>
      <c r="E402" s="128" t="s">
        <v>486</v>
      </c>
      <c r="F402" s="129" t="s">
        <v>30</v>
      </c>
      <c r="G402" s="120"/>
      <c r="H402" s="121" t="s">
        <v>33</v>
      </c>
      <c r="I402" s="121" t="s">
        <v>71</v>
      </c>
      <c r="J402" s="122"/>
      <c r="K402" s="122">
        <v>0</v>
      </c>
      <c r="L402" s="122">
        <v>0</v>
      </c>
      <c r="M402" s="122">
        <v>334</v>
      </c>
      <c r="N402" s="123">
        <f t="shared" si="21"/>
        <v>334</v>
      </c>
      <c r="O402" s="124"/>
      <c r="P402" s="124"/>
      <c r="Q402" s="125"/>
      <c r="R402" s="126"/>
      <c r="X402" s="126"/>
      <c r="Y402" s="126"/>
    </row>
    <row r="403" spans="2:25" ht="14.25">
      <c r="B403" s="2" t="s">
        <v>468</v>
      </c>
      <c r="C403" s="13" t="s">
        <v>485</v>
      </c>
      <c r="D403" s="14"/>
      <c r="E403" s="14" t="s">
        <v>486</v>
      </c>
      <c r="F403" s="15" t="s">
        <v>30</v>
      </c>
      <c r="G403" s="11"/>
      <c r="H403" s="16" t="s">
        <v>35</v>
      </c>
      <c r="I403" s="16" t="s">
        <v>71</v>
      </c>
      <c r="L403" s="34">
        <v>0</v>
      </c>
      <c r="M403" s="34">
        <v>0</v>
      </c>
      <c r="N403" s="123">
        <f t="shared" si="21"/>
        <v>0</v>
      </c>
      <c r="Q403" s="1">
        <f>N403/N399</f>
        <v>0</v>
      </c>
      <c r="R403" s="8"/>
      <c r="X403" s="8"/>
    </row>
    <row r="404" spans="2:25" s="115" customFormat="1" ht="14.25">
      <c r="B404" s="116" t="s">
        <v>432</v>
      </c>
      <c r="C404" s="117" t="s">
        <v>476</v>
      </c>
      <c r="D404" s="118"/>
      <c r="E404" s="117" t="s">
        <v>477</v>
      </c>
      <c r="F404" s="119" t="s">
        <v>30</v>
      </c>
      <c r="G404" s="120"/>
      <c r="H404" s="121" t="s">
        <v>48</v>
      </c>
      <c r="I404" s="121" t="s">
        <v>71</v>
      </c>
      <c r="J404" s="122">
        <v>0</v>
      </c>
      <c r="K404" s="122">
        <v>0</v>
      </c>
      <c r="L404" s="122">
        <v>0</v>
      </c>
      <c r="M404" s="122">
        <v>190</v>
      </c>
      <c r="N404" s="123">
        <f t="shared" si="21"/>
        <v>190</v>
      </c>
      <c r="O404" s="124"/>
      <c r="P404" s="124"/>
      <c r="Q404" s="125"/>
      <c r="R404" s="126"/>
      <c r="X404" s="126">
        <f t="shared" ref="X404:X409" si="22">L404+M404-N404</f>
        <v>0</v>
      </c>
      <c r="Y404" s="126"/>
    </row>
    <row r="405" spans="2:25" s="115" customFormat="1" ht="14.25">
      <c r="B405" s="116" t="s">
        <v>433</v>
      </c>
      <c r="C405" s="117" t="s">
        <v>476</v>
      </c>
      <c r="D405" s="118"/>
      <c r="E405" s="117" t="s">
        <v>477</v>
      </c>
      <c r="F405" s="119" t="s">
        <v>30</v>
      </c>
      <c r="G405" s="120"/>
      <c r="H405" s="121" t="s">
        <v>22</v>
      </c>
      <c r="I405" s="121" t="s">
        <v>71</v>
      </c>
      <c r="J405" s="122">
        <v>0</v>
      </c>
      <c r="K405" s="122">
        <v>0</v>
      </c>
      <c r="L405" s="122">
        <v>0</v>
      </c>
      <c r="M405" s="122">
        <v>812</v>
      </c>
      <c r="N405" s="123">
        <f t="shared" si="21"/>
        <v>812</v>
      </c>
      <c r="O405" s="124"/>
      <c r="P405" s="124"/>
      <c r="Q405" s="125"/>
      <c r="R405" s="126"/>
      <c r="X405" s="126">
        <f t="shared" si="22"/>
        <v>0</v>
      </c>
      <c r="Y405" s="126"/>
    </row>
    <row r="406" spans="2:25" s="115" customFormat="1" ht="14.25">
      <c r="B406" s="116" t="s">
        <v>434</v>
      </c>
      <c r="C406" s="117" t="s">
        <v>476</v>
      </c>
      <c r="D406" s="118"/>
      <c r="E406" s="117" t="s">
        <v>477</v>
      </c>
      <c r="F406" s="119" t="s">
        <v>30</v>
      </c>
      <c r="G406" s="120"/>
      <c r="H406" s="121" t="s">
        <v>32</v>
      </c>
      <c r="I406" s="121" t="s">
        <v>71</v>
      </c>
      <c r="J406" s="122">
        <v>0</v>
      </c>
      <c r="K406" s="122">
        <v>0</v>
      </c>
      <c r="L406" s="122">
        <v>0</v>
      </c>
      <c r="M406" s="122">
        <v>901</v>
      </c>
      <c r="N406" s="123">
        <f t="shared" si="21"/>
        <v>901</v>
      </c>
      <c r="O406" s="124"/>
      <c r="P406" s="124"/>
      <c r="Q406" s="125"/>
      <c r="R406" s="126"/>
      <c r="X406" s="126">
        <f t="shared" si="22"/>
        <v>0</v>
      </c>
      <c r="Y406" s="126"/>
    </row>
    <row r="407" spans="2:25" s="115" customFormat="1" ht="14.25">
      <c r="B407" s="116" t="s">
        <v>435</v>
      </c>
      <c r="C407" s="117" t="s">
        <v>476</v>
      </c>
      <c r="D407" s="118"/>
      <c r="E407" s="117" t="s">
        <v>477</v>
      </c>
      <c r="F407" s="119" t="s">
        <v>30</v>
      </c>
      <c r="G407" s="120"/>
      <c r="H407" s="121" t="s">
        <v>34</v>
      </c>
      <c r="I407" s="121" t="s">
        <v>71</v>
      </c>
      <c r="J407" s="122">
        <v>0</v>
      </c>
      <c r="K407" s="122">
        <v>0</v>
      </c>
      <c r="L407" s="122">
        <v>0</v>
      </c>
      <c r="M407" s="122">
        <v>901</v>
      </c>
      <c r="N407" s="123">
        <f t="shared" si="21"/>
        <v>901</v>
      </c>
      <c r="O407" s="124"/>
      <c r="P407" s="124"/>
      <c r="Q407" s="125"/>
      <c r="R407" s="126"/>
      <c r="X407" s="126">
        <f t="shared" si="22"/>
        <v>0</v>
      </c>
      <c r="Y407" s="126"/>
    </row>
    <row r="408" spans="2:25" s="115" customFormat="1" ht="14.25">
      <c r="B408" s="116" t="s">
        <v>436</v>
      </c>
      <c r="C408" s="117" t="s">
        <v>476</v>
      </c>
      <c r="D408" s="118"/>
      <c r="E408" s="117" t="s">
        <v>477</v>
      </c>
      <c r="F408" s="119" t="s">
        <v>30</v>
      </c>
      <c r="G408" s="120"/>
      <c r="H408" s="121" t="s">
        <v>33</v>
      </c>
      <c r="I408" s="121" t="s">
        <v>71</v>
      </c>
      <c r="J408" s="122">
        <v>0</v>
      </c>
      <c r="K408" s="122">
        <v>0</v>
      </c>
      <c r="L408" s="122">
        <v>0</v>
      </c>
      <c r="M408" s="122">
        <v>101</v>
      </c>
      <c r="N408" s="123">
        <f t="shared" si="21"/>
        <v>101</v>
      </c>
      <c r="O408" s="124"/>
      <c r="P408" s="124"/>
      <c r="Q408" s="125"/>
      <c r="R408" s="126"/>
      <c r="X408" s="126">
        <f t="shared" si="22"/>
        <v>0</v>
      </c>
      <c r="Y408" s="126"/>
    </row>
    <row r="409" spans="2:25" s="115" customFormat="1" ht="14.25">
      <c r="B409" s="116" t="s">
        <v>437</v>
      </c>
      <c r="C409" s="117" t="s">
        <v>476</v>
      </c>
      <c r="D409" s="118"/>
      <c r="E409" s="117" t="s">
        <v>477</v>
      </c>
      <c r="F409" s="119" t="s">
        <v>30</v>
      </c>
      <c r="G409" s="120"/>
      <c r="H409" s="121" t="s">
        <v>35</v>
      </c>
      <c r="I409" s="121" t="s">
        <v>71</v>
      </c>
      <c r="J409" s="122">
        <v>0</v>
      </c>
      <c r="K409" s="122">
        <v>0</v>
      </c>
      <c r="L409" s="122">
        <v>0</v>
      </c>
      <c r="M409" s="122">
        <v>729319</v>
      </c>
      <c r="N409" s="123">
        <f t="shared" si="21"/>
        <v>729319</v>
      </c>
      <c r="O409" s="124"/>
      <c r="P409" s="124"/>
      <c r="Q409" s="125">
        <f>N409/N405</f>
        <v>898.17610837438428</v>
      </c>
      <c r="R409" s="126"/>
      <c r="X409" s="126">
        <f t="shared" si="22"/>
        <v>0</v>
      </c>
      <c r="Y409" s="126"/>
    </row>
    <row r="410" spans="2:25" s="115" customFormat="1" ht="14.25">
      <c r="B410" s="116" t="s">
        <v>463</v>
      </c>
      <c r="C410" s="127" t="s">
        <v>479</v>
      </c>
      <c r="D410" s="128"/>
      <c r="E410" s="128" t="s">
        <v>482</v>
      </c>
      <c r="F410" s="129" t="s">
        <v>135</v>
      </c>
      <c r="G410" s="120"/>
      <c r="H410" s="121" t="s">
        <v>48</v>
      </c>
      <c r="I410" s="121" t="s">
        <v>71</v>
      </c>
      <c r="J410" s="122">
        <v>0</v>
      </c>
      <c r="K410" s="122">
        <v>0</v>
      </c>
      <c r="L410" s="122">
        <v>0</v>
      </c>
      <c r="M410" s="122">
        <v>488</v>
      </c>
      <c r="N410" s="123">
        <f t="shared" si="21"/>
        <v>488</v>
      </c>
      <c r="O410" s="124"/>
      <c r="P410" s="124"/>
      <c r="Q410" s="125"/>
      <c r="R410" s="126"/>
      <c r="X410" s="126"/>
      <c r="Y410" s="126"/>
    </row>
    <row r="411" spans="2:25" s="115" customFormat="1" ht="14.25">
      <c r="B411" s="116" t="s">
        <v>464</v>
      </c>
      <c r="C411" s="127" t="s">
        <v>479</v>
      </c>
      <c r="D411" s="128"/>
      <c r="E411" s="128" t="s">
        <v>482</v>
      </c>
      <c r="F411" s="129" t="s">
        <v>135</v>
      </c>
      <c r="G411" s="120"/>
      <c r="H411" s="121" t="s">
        <v>22</v>
      </c>
      <c r="I411" s="121" t="s">
        <v>71</v>
      </c>
      <c r="J411" s="122">
        <v>0</v>
      </c>
      <c r="K411" s="122">
        <v>0</v>
      </c>
      <c r="L411" s="122">
        <v>0</v>
      </c>
      <c r="M411" s="122">
        <v>1995</v>
      </c>
      <c r="N411" s="123">
        <f t="shared" si="21"/>
        <v>1995</v>
      </c>
      <c r="O411" s="124"/>
      <c r="P411" s="124"/>
      <c r="Q411" s="125"/>
      <c r="R411" s="126"/>
      <c r="X411" s="126"/>
      <c r="Y411" s="126"/>
    </row>
    <row r="412" spans="2:25" s="115" customFormat="1" ht="14.25">
      <c r="B412" s="116" t="s">
        <v>465</v>
      </c>
      <c r="C412" s="127" t="s">
        <v>479</v>
      </c>
      <c r="D412" s="128"/>
      <c r="E412" s="128" t="s">
        <v>482</v>
      </c>
      <c r="F412" s="129" t="s">
        <v>135</v>
      </c>
      <c r="G412" s="120"/>
      <c r="H412" s="121" t="s">
        <v>32</v>
      </c>
      <c r="I412" s="121" t="s">
        <v>71</v>
      </c>
      <c r="J412" s="122">
        <v>0</v>
      </c>
      <c r="K412" s="122">
        <v>0</v>
      </c>
      <c r="L412" s="122">
        <v>0</v>
      </c>
      <c r="M412" s="122">
        <v>1803</v>
      </c>
      <c r="N412" s="123">
        <f t="shared" si="21"/>
        <v>1803</v>
      </c>
      <c r="O412" s="124"/>
      <c r="P412" s="124"/>
      <c r="Q412" s="125"/>
      <c r="R412" s="126"/>
      <c r="X412" s="126"/>
      <c r="Y412" s="126"/>
    </row>
    <row r="413" spans="2:25" s="115" customFormat="1" ht="14.25">
      <c r="B413" s="116" t="s">
        <v>466</v>
      </c>
      <c r="C413" s="127" t="s">
        <v>479</v>
      </c>
      <c r="D413" s="128"/>
      <c r="E413" s="128" t="s">
        <v>482</v>
      </c>
      <c r="F413" s="129" t="s">
        <v>135</v>
      </c>
      <c r="G413" s="120"/>
      <c r="H413" s="121" t="s">
        <v>34</v>
      </c>
      <c r="I413" s="121" t="s">
        <v>71</v>
      </c>
      <c r="J413" s="122">
        <v>0</v>
      </c>
      <c r="K413" s="122">
        <v>0</v>
      </c>
      <c r="L413" s="122">
        <v>0</v>
      </c>
      <c r="M413" s="122">
        <v>1803</v>
      </c>
      <c r="N413" s="123">
        <f t="shared" si="21"/>
        <v>1803</v>
      </c>
      <c r="O413" s="124"/>
      <c r="P413" s="124"/>
      <c r="Q413" s="125"/>
      <c r="R413" s="126"/>
      <c r="X413" s="126"/>
      <c r="Y413" s="126"/>
    </row>
    <row r="414" spans="2:25" s="115" customFormat="1" ht="14.25">
      <c r="B414" s="116" t="s">
        <v>467</v>
      </c>
      <c r="C414" s="127" t="s">
        <v>479</v>
      </c>
      <c r="D414" s="128"/>
      <c r="E414" s="128" t="s">
        <v>482</v>
      </c>
      <c r="F414" s="129" t="s">
        <v>135</v>
      </c>
      <c r="G414" s="120"/>
      <c r="H414" s="121" t="s">
        <v>33</v>
      </c>
      <c r="I414" s="121" t="s">
        <v>71</v>
      </c>
      <c r="J414" s="122"/>
      <c r="K414" s="122">
        <v>0</v>
      </c>
      <c r="L414" s="122">
        <v>0</v>
      </c>
      <c r="M414" s="122">
        <v>724</v>
      </c>
      <c r="N414" s="123">
        <f t="shared" si="21"/>
        <v>724</v>
      </c>
      <c r="O414" s="124"/>
      <c r="P414" s="124"/>
      <c r="Q414" s="125"/>
      <c r="R414" s="126"/>
      <c r="X414" s="126"/>
      <c r="Y414" s="126"/>
    </row>
    <row r="415" spans="2:25" ht="14.25">
      <c r="B415" s="2" t="s">
        <v>468</v>
      </c>
      <c r="C415" s="13" t="s">
        <v>479</v>
      </c>
      <c r="D415" s="14"/>
      <c r="E415" s="14" t="s">
        <v>482</v>
      </c>
      <c r="F415" s="15" t="s">
        <v>135</v>
      </c>
      <c r="G415" s="11"/>
      <c r="H415" s="16" t="s">
        <v>35</v>
      </c>
      <c r="I415" s="16" t="s">
        <v>71</v>
      </c>
      <c r="L415" s="34">
        <v>0</v>
      </c>
      <c r="M415" s="34">
        <v>0</v>
      </c>
      <c r="N415" s="123">
        <f t="shared" si="21"/>
        <v>0</v>
      </c>
      <c r="Q415" s="1">
        <f>N415/N411</f>
        <v>0</v>
      </c>
      <c r="R415" s="8"/>
      <c r="X415" s="8"/>
    </row>
    <row r="416" spans="2:25" s="44" customFormat="1" ht="14.25">
      <c r="B416" s="37" t="s">
        <v>463</v>
      </c>
      <c r="C416" s="130" t="s">
        <v>487</v>
      </c>
      <c r="D416" s="131"/>
      <c r="E416" s="132" t="s">
        <v>488</v>
      </c>
      <c r="F416" s="133" t="s">
        <v>26</v>
      </c>
      <c r="G416" s="46"/>
      <c r="H416" s="40" t="s">
        <v>48</v>
      </c>
      <c r="I416" s="40" t="s">
        <v>71</v>
      </c>
      <c r="J416" s="41">
        <v>0</v>
      </c>
      <c r="K416" s="41">
        <v>0</v>
      </c>
      <c r="L416" s="41">
        <v>0</v>
      </c>
      <c r="M416" s="41">
        <v>0</v>
      </c>
      <c r="N416" s="123">
        <f t="shared" si="21"/>
        <v>0</v>
      </c>
      <c r="O416" s="134"/>
      <c r="P416" s="134"/>
      <c r="Q416" s="135"/>
      <c r="R416" s="43"/>
      <c r="X416" s="43"/>
      <c r="Y416" s="43"/>
    </row>
    <row r="417" spans="2:25" s="44" customFormat="1" ht="14.25">
      <c r="B417" s="37" t="s">
        <v>464</v>
      </c>
      <c r="C417" s="130" t="s">
        <v>487</v>
      </c>
      <c r="D417" s="131"/>
      <c r="E417" s="132" t="s">
        <v>488</v>
      </c>
      <c r="F417" s="133" t="s">
        <v>26</v>
      </c>
      <c r="G417" s="46"/>
      <c r="H417" s="40" t="s">
        <v>22</v>
      </c>
      <c r="I417" s="40" t="s">
        <v>71</v>
      </c>
      <c r="J417" s="41">
        <v>0</v>
      </c>
      <c r="K417" s="41">
        <v>0</v>
      </c>
      <c r="L417" s="41">
        <v>0</v>
      </c>
      <c r="M417" s="41">
        <v>67</v>
      </c>
      <c r="N417" s="123">
        <f t="shared" si="21"/>
        <v>67</v>
      </c>
      <c r="O417" s="134"/>
      <c r="P417" s="134"/>
      <c r="Q417" s="135"/>
      <c r="R417" s="43"/>
      <c r="X417" s="43"/>
      <c r="Y417" s="43"/>
    </row>
    <row r="418" spans="2:25" s="44" customFormat="1" ht="14.25">
      <c r="B418" s="37" t="s">
        <v>465</v>
      </c>
      <c r="C418" s="130" t="s">
        <v>487</v>
      </c>
      <c r="D418" s="131"/>
      <c r="E418" s="132" t="s">
        <v>488</v>
      </c>
      <c r="F418" s="133" t="s">
        <v>26</v>
      </c>
      <c r="G418" s="46"/>
      <c r="H418" s="40" t="s">
        <v>32</v>
      </c>
      <c r="I418" s="40" t="s">
        <v>71</v>
      </c>
      <c r="J418" s="41">
        <v>0</v>
      </c>
      <c r="K418" s="41">
        <v>0</v>
      </c>
      <c r="L418" s="41">
        <v>0</v>
      </c>
      <c r="M418" s="41">
        <v>24</v>
      </c>
      <c r="N418" s="123">
        <f t="shared" si="21"/>
        <v>24</v>
      </c>
      <c r="O418" s="134"/>
      <c r="P418" s="134"/>
      <c r="Q418" s="135"/>
      <c r="R418" s="43"/>
      <c r="X418" s="43"/>
      <c r="Y418" s="43"/>
    </row>
    <row r="419" spans="2:25" s="44" customFormat="1" ht="14.25">
      <c r="B419" s="37" t="s">
        <v>466</v>
      </c>
      <c r="C419" s="130" t="s">
        <v>487</v>
      </c>
      <c r="D419" s="131"/>
      <c r="E419" s="132" t="s">
        <v>488</v>
      </c>
      <c r="F419" s="133" t="s">
        <v>26</v>
      </c>
      <c r="G419" s="46"/>
      <c r="H419" s="40" t="s">
        <v>34</v>
      </c>
      <c r="I419" s="40" t="s">
        <v>71</v>
      </c>
      <c r="J419" s="41">
        <v>0</v>
      </c>
      <c r="K419" s="41">
        <v>0</v>
      </c>
      <c r="L419" s="41">
        <v>0</v>
      </c>
      <c r="M419" s="41">
        <v>0</v>
      </c>
      <c r="N419" s="123">
        <f t="shared" si="21"/>
        <v>0</v>
      </c>
      <c r="O419" s="134"/>
      <c r="P419" s="134"/>
      <c r="Q419" s="135"/>
      <c r="R419" s="43"/>
      <c r="X419" s="43"/>
      <c r="Y419" s="43"/>
    </row>
    <row r="420" spans="2:25" s="44" customFormat="1" ht="14.25">
      <c r="B420" s="37" t="s">
        <v>467</v>
      </c>
      <c r="C420" s="130" t="s">
        <v>487</v>
      </c>
      <c r="D420" s="131"/>
      <c r="E420" s="132" t="s">
        <v>488</v>
      </c>
      <c r="F420" s="133" t="s">
        <v>26</v>
      </c>
      <c r="G420" s="46"/>
      <c r="H420" s="40" t="s">
        <v>33</v>
      </c>
      <c r="I420" s="40" t="s">
        <v>71</v>
      </c>
      <c r="J420" s="41"/>
      <c r="K420" s="41">
        <v>0</v>
      </c>
      <c r="L420" s="41">
        <v>0</v>
      </c>
      <c r="M420" s="41">
        <v>43</v>
      </c>
      <c r="N420" s="123">
        <f t="shared" si="21"/>
        <v>43</v>
      </c>
      <c r="O420" s="134"/>
      <c r="P420" s="134"/>
      <c r="Q420" s="135"/>
      <c r="R420" s="43"/>
      <c r="X420" s="43"/>
      <c r="Y420" s="43"/>
    </row>
    <row r="421" spans="2:25" s="44" customFormat="1" ht="14.25">
      <c r="B421" s="37" t="s">
        <v>468</v>
      </c>
      <c r="C421" s="130" t="s">
        <v>487</v>
      </c>
      <c r="D421" s="131"/>
      <c r="E421" s="132" t="s">
        <v>488</v>
      </c>
      <c r="F421" s="133" t="s">
        <v>26</v>
      </c>
      <c r="G421" s="46"/>
      <c r="H421" s="40" t="s">
        <v>35</v>
      </c>
      <c r="I421" s="40" t="s">
        <v>71</v>
      </c>
      <c r="J421" s="41"/>
      <c r="K421" s="41"/>
      <c r="L421" s="41">
        <v>0</v>
      </c>
      <c r="M421" s="41">
        <v>0</v>
      </c>
      <c r="N421" s="123">
        <f t="shared" si="21"/>
        <v>0</v>
      </c>
      <c r="O421" s="134"/>
      <c r="P421" s="134"/>
      <c r="Q421" s="135">
        <f>N421/N417</f>
        <v>0</v>
      </c>
      <c r="R421" s="43"/>
      <c r="X421" s="43"/>
      <c r="Y421" s="43"/>
    </row>
    <row r="422" spans="2:25" s="54" customFormat="1" ht="14.25">
      <c r="B422" s="47" t="s">
        <v>463</v>
      </c>
      <c r="C422" s="71" t="s">
        <v>493</v>
      </c>
      <c r="D422" s="72"/>
      <c r="E422" s="72" t="s">
        <v>494</v>
      </c>
      <c r="F422" s="73" t="s">
        <v>135</v>
      </c>
      <c r="G422" s="56"/>
      <c r="H422" s="50" t="s">
        <v>48</v>
      </c>
      <c r="I422" s="50" t="s">
        <v>71</v>
      </c>
      <c r="J422" s="34">
        <v>0</v>
      </c>
      <c r="K422" s="34">
        <v>0</v>
      </c>
      <c r="L422" s="34">
        <v>0</v>
      </c>
      <c r="M422" s="34">
        <v>0</v>
      </c>
      <c r="N422" s="123">
        <f t="shared" si="21"/>
        <v>0</v>
      </c>
      <c r="O422" s="51"/>
      <c r="P422" s="51"/>
      <c r="Q422" s="52"/>
      <c r="R422" s="53"/>
      <c r="X422" s="53"/>
      <c r="Y422" s="53"/>
    </row>
    <row r="423" spans="2:25" s="54" customFormat="1" ht="14.25">
      <c r="B423" s="47" t="s">
        <v>464</v>
      </c>
      <c r="C423" s="71" t="s">
        <v>493</v>
      </c>
      <c r="D423" s="72"/>
      <c r="E423" s="72" t="s">
        <v>494</v>
      </c>
      <c r="F423" s="73" t="s">
        <v>135</v>
      </c>
      <c r="G423" s="56"/>
      <c r="H423" s="50" t="s">
        <v>22</v>
      </c>
      <c r="I423" s="50" t="s">
        <v>71</v>
      </c>
      <c r="J423" s="34">
        <v>0</v>
      </c>
      <c r="K423" s="34">
        <v>0</v>
      </c>
      <c r="L423" s="34">
        <v>0</v>
      </c>
      <c r="M423" s="34">
        <v>1013</v>
      </c>
      <c r="N423" s="123">
        <f t="shared" si="21"/>
        <v>1013</v>
      </c>
      <c r="O423" s="51"/>
      <c r="P423" s="51"/>
      <c r="Q423" s="52"/>
      <c r="R423" s="53"/>
      <c r="X423" s="53"/>
      <c r="Y423" s="53"/>
    </row>
    <row r="424" spans="2:25" s="54" customFormat="1" ht="14.25">
      <c r="B424" s="47" t="s">
        <v>465</v>
      </c>
      <c r="C424" s="71" t="s">
        <v>493</v>
      </c>
      <c r="D424" s="72"/>
      <c r="E424" s="72" t="s">
        <v>494</v>
      </c>
      <c r="F424" s="73" t="s">
        <v>135</v>
      </c>
      <c r="G424" s="56"/>
      <c r="H424" s="50" t="s">
        <v>32</v>
      </c>
      <c r="I424" s="50" t="s">
        <v>71</v>
      </c>
      <c r="J424" s="34">
        <v>0</v>
      </c>
      <c r="K424" s="34">
        <v>0</v>
      </c>
      <c r="L424" s="34">
        <v>0</v>
      </c>
      <c r="M424" s="34">
        <v>700</v>
      </c>
      <c r="N424" s="123">
        <f t="shared" si="21"/>
        <v>700</v>
      </c>
      <c r="O424" s="51"/>
      <c r="P424" s="51"/>
      <c r="Q424" s="52"/>
      <c r="R424" s="53"/>
      <c r="X424" s="53"/>
      <c r="Y424" s="53"/>
    </row>
    <row r="425" spans="2:25" s="54" customFormat="1" ht="14.25">
      <c r="B425" s="47" t="s">
        <v>466</v>
      </c>
      <c r="C425" s="71" t="s">
        <v>493</v>
      </c>
      <c r="D425" s="72"/>
      <c r="E425" s="72" t="s">
        <v>494</v>
      </c>
      <c r="F425" s="73" t="s">
        <v>135</v>
      </c>
      <c r="G425" s="56"/>
      <c r="H425" s="50" t="s">
        <v>34</v>
      </c>
      <c r="I425" s="50" t="s">
        <v>71</v>
      </c>
      <c r="J425" s="34">
        <v>0</v>
      </c>
      <c r="K425" s="34">
        <v>0</v>
      </c>
      <c r="L425" s="34">
        <v>0</v>
      </c>
      <c r="M425" s="34">
        <v>700</v>
      </c>
      <c r="N425" s="123">
        <f t="shared" si="21"/>
        <v>700</v>
      </c>
      <c r="O425" s="51"/>
      <c r="P425" s="51"/>
      <c r="Q425" s="52"/>
      <c r="R425" s="53"/>
      <c r="X425" s="53"/>
      <c r="Y425" s="53"/>
    </row>
    <row r="426" spans="2:25" s="54" customFormat="1" ht="14.25">
      <c r="B426" s="47" t="s">
        <v>467</v>
      </c>
      <c r="C426" s="71" t="s">
        <v>493</v>
      </c>
      <c r="D426" s="72"/>
      <c r="E426" s="72" t="s">
        <v>494</v>
      </c>
      <c r="F426" s="73" t="s">
        <v>135</v>
      </c>
      <c r="G426" s="56"/>
      <c r="H426" s="50" t="s">
        <v>33</v>
      </c>
      <c r="I426" s="50" t="s">
        <v>71</v>
      </c>
      <c r="J426" s="34"/>
      <c r="K426" s="34">
        <v>0</v>
      </c>
      <c r="L426" s="34">
        <v>0</v>
      </c>
      <c r="M426" s="34">
        <v>313</v>
      </c>
      <c r="N426" s="123">
        <f t="shared" si="21"/>
        <v>313</v>
      </c>
      <c r="O426" s="51"/>
      <c r="P426" s="51"/>
      <c r="Q426" s="52"/>
      <c r="R426" s="53"/>
      <c r="X426" s="53"/>
      <c r="Y426" s="53"/>
    </row>
    <row r="427" spans="2:25" s="54" customFormat="1" ht="14.25">
      <c r="B427" s="47" t="s">
        <v>468</v>
      </c>
      <c r="C427" s="71" t="s">
        <v>493</v>
      </c>
      <c r="D427" s="72"/>
      <c r="E427" s="72" t="s">
        <v>494</v>
      </c>
      <c r="F427" s="73" t="s">
        <v>135</v>
      </c>
      <c r="G427" s="56"/>
      <c r="H427" s="50" t="s">
        <v>35</v>
      </c>
      <c r="I427" s="50" t="s">
        <v>71</v>
      </c>
      <c r="J427" s="34"/>
      <c r="K427" s="34"/>
      <c r="L427" s="34">
        <v>0</v>
      </c>
      <c r="M427" s="34">
        <v>0</v>
      </c>
      <c r="N427" s="123">
        <f t="shared" si="21"/>
        <v>0</v>
      </c>
      <c r="O427" s="51"/>
      <c r="P427" s="51"/>
      <c r="Q427" s="52">
        <f>N427/N423</f>
        <v>0</v>
      </c>
      <c r="R427" s="53"/>
      <c r="X427" s="53"/>
      <c r="Y427" s="53"/>
    </row>
    <row r="428" spans="2:25" ht="14.25">
      <c r="C428" s="13"/>
      <c r="D428" s="14"/>
      <c r="E428" s="14"/>
      <c r="F428" s="15"/>
      <c r="G428" s="11"/>
      <c r="Q428" s="1"/>
      <c r="R428" s="8"/>
      <c r="X428" s="8"/>
    </row>
    <row r="429" spans="2:25" ht="15.75">
      <c r="D429" s="70"/>
      <c r="E429" s="14"/>
      <c r="F429" s="15"/>
      <c r="G429" s="11"/>
      <c r="Q429" s="1"/>
      <c r="R429" s="8"/>
      <c r="X429" s="8"/>
    </row>
    <row r="430" spans="2:25" ht="14.25">
      <c r="C430" s="9"/>
      <c r="D430" s="10"/>
      <c r="E430" s="9"/>
      <c r="G430" s="11"/>
      <c r="Q430" s="1"/>
      <c r="R430" s="8"/>
      <c r="X430" s="8"/>
    </row>
    <row r="431" spans="2:25" ht="14.25">
      <c r="C431" s="9"/>
      <c r="D431" s="10"/>
      <c r="E431" s="9"/>
      <c r="G431" s="11"/>
      <c r="Q431" s="1"/>
      <c r="R431" s="8"/>
      <c r="X431" s="8"/>
    </row>
    <row r="432" spans="2:25" ht="14.25">
      <c r="C432" s="9"/>
      <c r="D432" s="10"/>
      <c r="E432" s="9"/>
      <c r="G432" s="11"/>
      <c r="Q432" s="1"/>
      <c r="R432" s="8"/>
      <c r="X432" s="8"/>
    </row>
    <row r="433" spans="1:34" ht="14.25">
      <c r="C433" s="9"/>
      <c r="D433" s="10"/>
      <c r="E433" s="9"/>
      <c r="G433" s="11"/>
      <c r="Q433" s="1"/>
      <c r="R433" s="8"/>
      <c r="X433" s="8"/>
    </row>
    <row r="434" spans="1:34" ht="14.25">
      <c r="Q434" s="1"/>
      <c r="R434" s="8"/>
      <c r="X434" s="8"/>
    </row>
    <row r="435" spans="1:34" s="54" customFormat="1" ht="14.25">
      <c r="B435" s="47"/>
      <c r="C435" s="80" t="s">
        <v>81</v>
      </c>
      <c r="D435" s="47"/>
      <c r="E435" s="47"/>
      <c r="F435" s="49"/>
      <c r="G435" s="49"/>
      <c r="H435" s="50"/>
      <c r="I435" s="50"/>
      <c r="J435" s="34"/>
      <c r="K435" s="34"/>
      <c r="L435" s="34"/>
      <c r="M435" s="34"/>
      <c r="N435" s="35"/>
      <c r="O435" s="51"/>
      <c r="P435" s="51"/>
      <c r="Q435" s="52"/>
      <c r="R435" s="53"/>
      <c r="X435" s="53"/>
      <c r="Y435" s="53"/>
    </row>
    <row r="436" spans="1:34" s="54" customFormat="1" ht="14.25">
      <c r="B436" s="47"/>
      <c r="C436" s="81" t="s">
        <v>116</v>
      </c>
      <c r="D436" s="81"/>
      <c r="E436" s="81"/>
      <c r="F436" s="82" t="s">
        <v>115</v>
      </c>
      <c r="G436" s="82"/>
      <c r="H436" s="83" t="s">
        <v>32</v>
      </c>
      <c r="I436" s="83" t="s">
        <v>71</v>
      </c>
      <c r="J436" s="77" t="s">
        <v>5</v>
      </c>
      <c r="K436" s="77" t="s">
        <v>6</v>
      </c>
      <c r="L436" s="77" t="s">
        <v>7</v>
      </c>
      <c r="M436" s="77" t="s">
        <v>8</v>
      </c>
      <c r="N436" s="84" t="s">
        <v>9</v>
      </c>
      <c r="O436" s="76" t="s">
        <v>113</v>
      </c>
      <c r="P436" s="76" t="s">
        <v>114</v>
      </c>
      <c r="Q436" s="52" t="s">
        <v>137</v>
      </c>
      <c r="R436" s="77" t="s">
        <v>7</v>
      </c>
      <c r="S436" s="76" t="s">
        <v>8</v>
      </c>
      <c r="T436" s="76" t="s">
        <v>9</v>
      </c>
      <c r="U436" s="77" t="s">
        <v>7</v>
      </c>
      <c r="V436" s="76" t="s">
        <v>8</v>
      </c>
      <c r="W436" s="76" t="s">
        <v>9</v>
      </c>
      <c r="X436" s="53"/>
      <c r="Y436" s="53"/>
    </row>
    <row r="437" spans="1:34" s="54" customFormat="1">
      <c r="B437" s="47"/>
      <c r="C437" s="47" t="s">
        <v>10</v>
      </c>
      <c r="D437" s="47"/>
      <c r="E437" s="47" t="str">
        <f>C437</f>
        <v>ECL</v>
      </c>
      <c r="F437" s="49" t="s">
        <v>24</v>
      </c>
      <c r="G437" s="49"/>
      <c r="H437" s="50" t="str">
        <f t="shared" ref="H437:I452" si="23">H436</f>
        <v>D</v>
      </c>
      <c r="I437" s="50" t="str">
        <f t="shared" si="23"/>
        <v>C</v>
      </c>
      <c r="J437" s="34">
        <f t="shared" ref="J437:N451" si="24">SUMIFS(J$2:J$431,$C$2:$C$431,$C437,$F$2:$F$431,$F437,$E$2:$E$431,$E437,$H$2:$H$431,$H437,$I$2:$I$431,$I437)</f>
        <v>0</v>
      </c>
      <c r="K437" s="34">
        <f t="shared" si="24"/>
        <v>18</v>
      </c>
      <c r="L437" s="34">
        <f t="shared" si="24"/>
        <v>18</v>
      </c>
      <c r="M437" s="34">
        <f t="shared" si="24"/>
        <v>16716</v>
      </c>
      <c r="N437" s="34">
        <f t="shared" si="24"/>
        <v>16734</v>
      </c>
      <c r="O437" s="34" t="s">
        <v>86</v>
      </c>
      <c r="P437" s="34" t="s">
        <v>85</v>
      </c>
      <c r="Q437" s="85">
        <f t="shared" ref="Q437:Q491" si="25">N437/$N$491</f>
        <v>2.4221021945624761E-2</v>
      </c>
      <c r="R437" s="86">
        <v>26</v>
      </c>
      <c r="S437" s="54">
        <v>21209</v>
      </c>
      <c r="T437" s="87">
        <v>21235</v>
      </c>
      <c r="U437" s="53">
        <f>L437/R437</f>
        <v>0.69230769230769229</v>
      </c>
      <c r="V437" s="53">
        <f>M437/S437</f>
        <v>0.78815597152152383</v>
      </c>
      <c r="W437" s="53">
        <f>N437/T437</f>
        <v>0.78803861549328935</v>
      </c>
      <c r="X437" s="53">
        <f>L437+M437-N437</f>
        <v>0</v>
      </c>
      <c r="Y437" s="53"/>
    </row>
    <row r="438" spans="1:34" s="54" customFormat="1" ht="14.25">
      <c r="B438" s="47"/>
      <c r="C438" s="47" t="s">
        <v>10</v>
      </c>
      <c r="D438" s="47"/>
      <c r="E438" s="47" t="str">
        <f t="shared" ref="E438:E447" si="26">C438</f>
        <v>ECL</v>
      </c>
      <c r="F438" s="49" t="s">
        <v>26</v>
      </c>
      <c r="G438" s="49"/>
      <c r="H438" s="50" t="str">
        <f t="shared" si="23"/>
        <v>D</v>
      </c>
      <c r="I438" s="50" t="str">
        <f t="shared" si="23"/>
        <v>C</v>
      </c>
      <c r="J438" s="34">
        <f t="shared" si="24"/>
        <v>0</v>
      </c>
      <c r="K438" s="34">
        <f t="shared" si="24"/>
        <v>0</v>
      </c>
      <c r="L438" s="34">
        <f t="shared" si="24"/>
        <v>0</v>
      </c>
      <c r="M438" s="34">
        <f t="shared" si="24"/>
        <v>25128</v>
      </c>
      <c r="N438" s="34">
        <f t="shared" si="24"/>
        <v>25128</v>
      </c>
      <c r="O438" s="88" t="s">
        <v>86</v>
      </c>
      <c r="P438" s="88" t="s">
        <v>85</v>
      </c>
      <c r="Q438" s="85">
        <f t="shared" si="25"/>
        <v>3.6370613090095552E-2</v>
      </c>
      <c r="R438" s="86">
        <v>0</v>
      </c>
      <c r="S438" s="54">
        <v>29166</v>
      </c>
      <c r="T438" s="87">
        <v>29166</v>
      </c>
      <c r="U438" s="53"/>
      <c r="V438" s="53">
        <f t="shared" ref="V438:W491" si="27">M438/S438</f>
        <v>0.86155112116848387</v>
      </c>
      <c r="W438" s="53">
        <f t="shared" si="27"/>
        <v>0.86155112116848387</v>
      </c>
      <c r="X438" s="53">
        <f t="shared" ref="X438:X491" si="28">L438+M438-N438</f>
        <v>0</v>
      </c>
      <c r="Y438" s="53"/>
    </row>
    <row r="439" spans="1:34" s="54" customFormat="1" ht="14.25">
      <c r="B439" s="47"/>
      <c r="C439" s="47" t="s">
        <v>11</v>
      </c>
      <c r="D439" s="47"/>
      <c r="E439" s="47" t="str">
        <f t="shared" si="26"/>
        <v>BCCL</v>
      </c>
      <c r="F439" s="49" t="s">
        <v>24</v>
      </c>
      <c r="G439" s="49"/>
      <c r="H439" s="50" t="str">
        <f t="shared" si="23"/>
        <v>D</v>
      </c>
      <c r="I439" s="50" t="str">
        <f t="shared" si="23"/>
        <v>C</v>
      </c>
      <c r="J439" s="34">
        <f t="shared" si="24"/>
        <v>22113</v>
      </c>
      <c r="K439" s="34">
        <f t="shared" si="24"/>
        <v>0</v>
      </c>
      <c r="L439" s="34">
        <f t="shared" si="24"/>
        <v>22113</v>
      </c>
      <c r="M439" s="34">
        <f t="shared" si="24"/>
        <v>1039</v>
      </c>
      <c r="N439" s="34">
        <f t="shared" si="24"/>
        <v>23152</v>
      </c>
      <c r="O439" s="88" t="s">
        <v>86</v>
      </c>
      <c r="P439" s="88" t="s">
        <v>85</v>
      </c>
      <c r="Q439" s="85">
        <f t="shared" si="25"/>
        <v>3.3510523490205835E-2</v>
      </c>
      <c r="R439" s="86">
        <v>25801</v>
      </c>
      <c r="S439" s="54">
        <v>1784</v>
      </c>
      <c r="T439" s="87">
        <v>27585</v>
      </c>
      <c r="U439" s="53">
        <f>L439/R439</f>
        <v>0.85705980388357039</v>
      </c>
      <c r="V439" s="53">
        <f t="shared" si="27"/>
        <v>0.58239910313901344</v>
      </c>
      <c r="W439" s="53">
        <f t="shared" si="27"/>
        <v>0.83929671923146643</v>
      </c>
      <c r="X439" s="53">
        <f t="shared" si="28"/>
        <v>0</v>
      </c>
      <c r="Y439" s="53"/>
    </row>
    <row r="440" spans="1:34" s="54" customFormat="1" ht="14.25">
      <c r="B440" s="47"/>
      <c r="C440" s="47" t="s">
        <v>11</v>
      </c>
      <c r="D440" s="47"/>
      <c r="E440" s="47" t="str">
        <f t="shared" si="26"/>
        <v>BCCL</v>
      </c>
      <c r="F440" s="49" t="s">
        <v>26</v>
      </c>
      <c r="G440" s="49"/>
      <c r="H440" s="50" t="str">
        <f t="shared" si="23"/>
        <v>D</v>
      </c>
      <c r="I440" s="50" t="str">
        <f t="shared" si="23"/>
        <v>C</v>
      </c>
      <c r="J440" s="34">
        <f t="shared" si="24"/>
        <v>0</v>
      </c>
      <c r="K440" s="34">
        <f t="shared" si="24"/>
        <v>0</v>
      </c>
      <c r="L440" s="34">
        <f t="shared" si="24"/>
        <v>0</v>
      </c>
      <c r="M440" s="34">
        <f t="shared" si="24"/>
        <v>18</v>
      </c>
      <c r="N440" s="34">
        <f t="shared" si="24"/>
        <v>18</v>
      </c>
      <c r="O440" s="88" t="s">
        <v>86</v>
      </c>
      <c r="P440" s="88" t="s">
        <v>85</v>
      </c>
      <c r="Q440" s="85">
        <f t="shared" si="25"/>
        <v>2.6053447772274753E-5</v>
      </c>
      <c r="R440" s="86">
        <v>144</v>
      </c>
      <c r="S440" s="54">
        <v>0</v>
      </c>
      <c r="T440" s="87">
        <v>144</v>
      </c>
      <c r="U440" s="53">
        <f>L440/R440</f>
        <v>0</v>
      </c>
      <c r="V440" s="53"/>
      <c r="W440" s="53">
        <f t="shared" si="27"/>
        <v>0.125</v>
      </c>
      <c r="X440" s="53">
        <f t="shared" si="28"/>
        <v>0</v>
      </c>
      <c r="Y440" s="53"/>
    </row>
    <row r="441" spans="1:34" s="53" customFormat="1" ht="14.25">
      <c r="A441" s="54"/>
      <c r="B441" s="47"/>
      <c r="C441" s="47" t="s">
        <v>12</v>
      </c>
      <c r="D441" s="47"/>
      <c r="E441" s="47" t="str">
        <f t="shared" si="26"/>
        <v>CCL</v>
      </c>
      <c r="F441" s="49" t="s">
        <v>24</v>
      </c>
      <c r="G441" s="49"/>
      <c r="H441" s="50" t="str">
        <f t="shared" si="23"/>
        <v>D</v>
      </c>
      <c r="I441" s="50" t="str">
        <f t="shared" si="23"/>
        <v>C</v>
      </c>
      <c r="J441" s="34">
        <f t="shared" si="24"/>
        <v>1515</v>
      </c>
      <c r="K441" s="34">
        <f t="shared" si="24"/>
        <v>13958</v>
      </c>
      <c r="L441" s="34">
        <f t="shared" si="24"/>
        <v>15473</v>
      </c>
      <c r="M441" s="34">
        <f t="shared" si="24"/>
        <v>49927</v>
      </c>
      <c r="N441" s="34">
        <f t="shared" si="24"/>
        <v>65400</v>
      </c>
      <c r="O441" s="88" t="s">
        <v>86</v>
      </c>
      <c r="P441" s="88" t="s">
        <v>85</v>
      </c>
      <c r="Q441" s="85">
        <f t="shared" si="25"/>
        <v>9.4660860239264941E-2</v>
      </c>
      <c r="R441" s="86">
        <v>20027</v>
      </c>
      <c r="S441" s="54">
        <v>46862</v>
      </c>
      <c r="T441" s="87">
        <v>66889</v>
      </c>
      <c r="U441" s="53">
        <f>L441/R441</f>
        <v>0.77260698057622212</v>
      </c>
      <c r="V441" s="53">
        <f t="shared" si="27"/>
        <v>1.0654048055994196</v>
      </c>
      <c r="W441" s="53">
        <f t="shared" si="27"/>
        <v>0.97773923963581455</v>
      </c>
      <c r="X441" s="53">
        <f t="shared" si="28"/>
        <v>0</v>
      </c>
      <c r="Z441" s="54"/>
      <c r="AA441" s="54"/>
      <c r="AB441" s="54"/>
      <c r="AC441" s="54"/>
      <c r="AD441" s="54"/>
      <c r="AE441" s="54"/>
      <c r="AF441" s="54"/>
      <c r="AG441" s="54"/>
      <c r="AH441" s="54"/>
    </row>
    <row r="442" spans="1:34" s="53" customFormat="1" ht="14.25">
      <c r="A442" s="54"/>
      <c r="B442" s="47"/>
      <c r="C442" s="47" t="s">
        <v>13</v>
      </c>
      <c r="D442" s="47"/>
      <c r="E442" s="47" t="str">
        <f t="shared" si="26"/>
        <v>NCL</v>
      </c>
      <c r="F442" s="49" t="s">
        <v>27</v>
      </c>
      <c r="G442" s="49"/>
      <c r="H442" s="50" t="str">
        <f t="shared" si="23"/>
        <v>D</v>
      </c>
      <c r="I442" s="50" t="str">
        <f t="shared" si="23"/>
        <v>C</v>
      </c>
      <c r="J442" s="34">
        <f t="shared" si="24"/>
        <v>0</v>
      </c>
      <c r="K442" s="34">
        <f t="shared" si="24"/>
        <v>0</v>
      </c>
      <c r="L442" s="34">
        <f t="shared" si="24"/>
        <v>0</v>
      </c>
      <c r="M442" s="34">
        <f t="shared" si="24"/>
        <v>70289</v>
      </c>
      <c r="N442" s="34">
        <f t="shared" si="24"/>
        <v>70289</v>
      </c>
      <c r="O442" s="88" t="s">
        <v>86</v>
      </c>
      <c r="P442" s="88" t="s">
        <v>85</v>
      </c>
      <c r="Q442" s="85">
        <f t="shared" si="25"/>
        <v>0.10173726613696778</v>
      </c>
      <c r="R442" s="86">
        <v>0</v>
      </c>
      <c r="S442" s="54">
        <v>90023</v>
      </c>
      <c r="T442" s="87">
        <v>90023</v>
      </c>
      <c r="V442" s="53">
        <f t="shared" si="27"/>
        <v>0.78078935383179859</v>
      </c>
      <c r="W442" s="53">
        <f t="shared" si="27"/>
        <v>0.78078935383179859</v>
      </c>
      <c r="X442" s="53">
        <f>L442+M442-N442</f>
        <v>0</v>
      </c>
      <c r="Z442" s="54"/>
      <c r="AA442" s="54"/>
      <c r="AB442" s="54"/>
      <c r="AC442" s="54"/>
      <c r="AD442" s="54"/>
      <c r="AE442" s="54"/>
      <c r="AF442" s="54"/>
      <c r="AG442" s="54"/>
      <c r="AH442" s="54"/>
    </row>
    <row r="443" spans="1:34" s="53" customFormat="1" ht="14.25">
      <c r="A443" s="54"/>
      <c r="B443" s="47"/>
      <c r="C443" s="47" t="s">
        <v>13</v>
      </c>
      <c r="D443" s="47"/>
      <c r="E443" s="47" t="str">
        <f t="shared" si="26"/>
        <v>NCL</v>
      </c>
      <c r="F443" s="49" t="s">
        <v>29</v>
      </c>
      <c r="G443" s="49"/>
      <c r="H443" s="50" t="str">
        <f t="shared" si="23"/>
        <v>D</v>
      </c>
      <c r="I443" s="50" t="str">
        <f t="shared" si="23"/>
        <v>C</v>
      </c>
      <c r="J443" s="34">
        <f t="shared" si="24"/>
        <v>0</v>
      </c>
      <c r="K443" s="34">
        <f t="shared" si="24"/>
        <v>0</v>
      </c>
      <c r="L443" s="34">
        <f t="shared" si="24"/>
        <v>0</v>
      </c>
      <c r="M443" s="34">
        <f t="shared" si="24"/>
        <v>38355</v>
      </c>
      <c r="N443" s="34">
        <f t="shared" si="24"/>
        <v>38355</v>
      </c>
      <c r="O443" s="88" t="s">
        <v>86</v>
      </c>
      <c r="P443" s="88" t="s">
        <v>85</v>
      </c>
      <c r="Q443" s="85">
        <f t="shared" si="25"/>
        <v>5.5515554961422117E-2</v>
      </c>
      <c r="R443" s="86">
        <v>0</v>
      </c>
      <c r="S443" s="54">
        <v>18030</v>
      </c>
      <c r="T443" s="87">
        <v>18030</v>
      </c>
      <c r="V443" s="53">
        <f t="shared" si="27"/>
        <v>2.1272878535773709</v>
      </c>
      <c r="W443" s="53">
        <f t="shared" si="27"/>
        <v>2.1272878535773709</v>
      </c>
      <c r="X443" s="53">
        <f t="shared" si="28"/>
        <v>0</v>
      </c>
      <c r="Z443" s="54"/>
      <c r="AA443" s="54"/>
      <c r="AB443" s="54"/>
      <c r="AC443" s="54"/>
      <c r="AD443" s="54"/>
      <c r="AE443" s="54"/>
      <c r="AF443" s="54"/>
      <c r="AG443" s="54"/>
      <c r="AH443" s="54"/>
    </row>
    <row r="444" spans="1:34" s="53" customFormat="1" ht="14.25">
      <c r="A444" s="54"/>
      <c r="B444" s="47"/>
      <c r="C444" s="47" t="s">
        <v>14</v>
      </c>
      <c r="D444" s="47"/>
      <c r="E444" s="47" t="str">
        <f t="shared" si="26"/>
        <v>WCL</v>
      </c>
      <c r="F444" s="49" t="s">
        <v>27</v>
      </c>
      <c r="G444" s="49"/>
      <c r="H444" s="50" t="str">
        <f t="shared" si="23"/>
        <v>D</v>
      </c>
      <c r="I444" s="50" t="str">
        <f t="shared" si="23"/>
        <v>C</v>
      </c>
      <c r="J444" s="34">
        <f t="shared" si="24"/>
        <v>0</v>
      </c>
      <c r="K444" s="34">
        <f t="shared" si="24"/>
        <v>184</v>
      </c>
      <c r="L444" s="34">
        <f t="shared" si="24"/>
        <v>184</v>
      </c>
      <c r="M444" s="34">
        <f t="shared" si="24"/>
        <v>3146</v>
      </c>
      <c r="N444" s="34">
        <f t="shared" si="24"/>
        <v>3330</v>
      </c>
      <c r="O444" s="88" t="s">
        <v>86</v>
      </c>
      <c r="P444" s="88" t="s">
        <v>85</v>
      </c>
      <c r="Q444" s="85">
        <f t="shared" si="25"/>
        <v>4.8198878378708293E-3</v>
      </c>
      <c r="R444" s="86">
        <v>178</v>
      </c>
      <c r="S444" s="53">
        <v>3268</v>
      </c>
      <c r="T444" s="89">
        <v>3446</v>
      </c>
      <c r="U444" s="53">
        <f>L444/R444</f>
        <v>1.0337078651685394</v>
      </c>
      <c r="V444" s="53">
        <f t="shared" si="27"/>
        <v>0.96266829865361081</v>
      </c>
      <c r="W444" s="53">
        <f t="shared" si="27"/>
        <v>0.96633778293673822</v>
      </c>
      <c r="X444" s="53">
        <f t="shared" si="28"/>
        <v>0</v>
      </c>
      <c r="Z444" s="54"/>
      <c r="AA444" s="54"/>
      <c r="AB444" s="54"/>
      <c r="AC444" s="54"/>
      <c r="AD444" s="54"/>
      <c r="AE444" s="54"/>
      <c r="AF444" s="54"/>
      <c r="AG444" s="54"/>
      <c r="AH444" s="54"/>
    </row>
    <row r="445" spans="1:34" s="53" customFormat="1" ht="14.25">
      <c r="A445" s="54"/>
      <c r="B445" s="47"/>
      <c r="C445" s="47" t="s">
        <v>14</v>
      </c>
      <c r="D445" s="47"/>
      <c r="E445" s="47" t="str">
        <f t="shared" si="26"/>
        <v>WCL</v>
      </c>
      <c r="F445" s="49" t="s">
        <v>28</v>
      </c>
      <c r="G445" s="49"/>
      <c r="H445" s="50" t="str">
        <f t="shared" si="23"/>
        <v>D</v>
      </c>
      <c r="I445" s="50" t="str">
        <f t="shared" si="23"/>
        <v>C</v>
      </c>
      <c r="J445" s="34">
        <f t="shared" si="24"/>
        <v>0</v>
      </c>
      <c r="K445" s="34">
        <f t="shared" si="24"/>
        <v>0</v>
      </c>
      <c r="L445" s="34">
        <f t="shared" si="24"/>
        <v>0</v>
      </c>
      <c r="M445" s="34">
        <f t="shared" si="24"/>
        <v>46358</v>
      </c>
      <c r="N445" s="34">
        <f t="shared" si="24"/>
        <v>46358</v>
      </c>
      <c r="O445" s="88" t="s">
        <v>86</v>
      </c>
      <c r="P445" s="88" t="s">
        <v>85</v>
      </c>
      <c r="Q445" s="85">
        <f t="shared" si="25"/>
        <v>6.7099207323728496E-2</v>
      </c>
      <c r="R445" s="86">
        <v>0</v>
      </c>
      <c r="S445" s="53">
        <v>54190</v>
      </c>
      <c r="T445" s="89">
        <v>54190</v>
      </c>
      <c r="V445" s="53">
        <f t="shared" si="27"/>
        <v>0.85547148920465033</v>
      </c>
      <c r="W445" s="53">
        <f t="shared" si="27"/>
        <v>0.85547148920465033</v>
      </c>
      <c r="X445" s="53">
        <f t="shared" si="28"/>
        <v>0</v>
      </c>
      <c r="Z445" s="54"/>
      <c r="AA445" s="54"/>
      <c r="AB445" s="54"/>
      <c r="AC445" s="54"/>
      <c r="AD445" s="54"/>
      <c r="AE445" s="54"/>
      <c r="AF445" s="54"/>
      <c r="AG445" s="54"/>
      <c r="AH445" s="54"/>
    </row>
    <row r="446" spans="1:34" s="53" customFormat="1" ht="14.25">
      <c r="A446" s="54"/>
      <c r="B446" s="47"/>
      <c r="C446" s="47" t="s">
        <v>15</v>
      </c>
      <c r="D446" s="47"/>
      <c r="E446" s="47" t="str">
        <f t="shared" si="26"/>
        <v>SECL</v>
      </c>
      <c r="F446" s="49" t="s">
        <v>27</v>
      </c>
      <c r="G446" s="49"/>
      <c r="H446" s="50" t="str">
        <f t="shared" si="23"/>
        <v>D</v>
      </c>
      <c r="I446" s="50" t="str">
        <f t="shared" si="23"/>
        <v>C</v>
      </c>
      <c r="J446" s="34">
        <f t="shared" si="24"/>
        <v>0</v>
      </c>
      <c r="K446" s="34">
        <f t="shared" si="24"/>
        <v>0</v>
      </c>
      <c r="L446" s="34">
        <f t="shared" si="24"/>
        <v>0</v>
      </c>
      <c r="M446" s="34">
        <f t="shared" si="24"/>
        <v>10724</v>
      </c>
      <c r="N446" s="34">
        <f t="shared" si="24"/>
        <v>10724</v>
      </c>
      <c r="O446" s="88" t="s">
        <v>86</v>
      </c>
      <c r="P446" s="88" t="s">
        <v>85</v>
      </c>
      <c r="Q446" s="85">
        <f t="shared" si="25"/>
        <v>1.5522065217215247E-2</v>
      </c>
      <c r="R446" s="86">
        <v>0</v>
      </c>
      <c r="S446" s="53">
        <v>10575</v>
      </c>
      <c r="T446" s="89">
        <v>10575</v>
      </c>
      <c r="V446" s="53">
        <f t="shared" si="27"/>
        <v>1.0140898345153664</v>
      </c>
      <c r="W446" s="53">
        <f t="shared" si="27"/>
        <v>1.0140898345153664</v>
      </c>
      <c r="X446" s="53">
        <f t="shared" si="28"/>
        <v>0</v>
      </c>
      <c r="Z446" s="54"/>
      <c r="AA446" s="54"/>
      <c r="AB446" s="54"/>
      <c r="AC446" s="54"/>
      <c r="AD446" s="54"/>
      <c r="AE446" s="54"/>
      <c r="AF446" s="54"/>
      <c r="AG446" s="54"/>
      <c r="AH446" s="54"/>
    </row>
    <row r="447" spans="1:34" s="53" customFormat="1" ht="14.25">
      <c r="A447" s="54"/>
      <c r="B447" s="47"/>
      <c r="C447" s="47" t="s">
        <v>15</v>
      </c>
      <c r="D447" s="47"/>
      <c r="E447" s="47" t="str">
        <f t="shared" si="26"/>
        <v>SECL</v>
      </c>
      <c r="F447" s="49" t="s">
        <v>30</v>
      </c>
      <c r="G447" s="49"/>
      <c r="H447" s="50" t="str">
        <f t="shared" si="23"/>
        <v>D</v>
      </c>
      <c r="I447" s="50" t="str">
        <f t="shared" si="23"/>
        <v>C</v>
      </c>
      <c r="J447" s="34">
        <f t="shared" si="24"/>
        <v>0</v>
      </c>
      <c r="K447" s="34">
        <f t="shared" si="24"/>
        <v>271</v>
      </c>
      <c r="L447" s="34">
        <f t="shared" si="24"/>
        <v>271</v>
      </c>
      <c r="M447" s="34">
        <f t="shared" si="24"/>
        <v>124528</v>
      </c>
      <c r="N447" s="34">
        <f t="shared" si="24"/>
        <v>124799</v>
      </c>
      <c r="O447" s="88" t="s">
        <v>86</v>
      </c>
      <c r="P447" s="88" t="s">
        <v>85</v>
      </c>
      <c r="Q447" s="85">
        <f t="shared" si="25"/>
        <v>0.18063579047400649</v>
      </c>
      <c r="R447" s="86">
        <v>250</v>
      </c>
      <c r="S447" s="90">
        <v>136300</v>
      </c>
      <c r="T447" s="91">
        <v>136550</v>
      </c>
      <c r="U447" s="53">
        <f>L447/R447</f>
        <v>1.0840000000000001</v>
      </c>
      <c r="V447" s="53">
        <f t="shared" si="27"/>
        <v>0.91363169479090245</v>
      </c>
      <c r="W447" s="53">
        <f t="shared" si="27"/>
        <v>0.9139436103991212</v>
      </c>
      <c r="X447" s="53">
        <f t="shared" si="28"/>
        <v>0</v>
      </c>
      <c r="Z447" s="54"/>
      <c r="AA447" s="54"/>
      <c r="AB447" s="54"/>
      <c r="AC447" s="54"/>
      <c r="AD447" s="54"/>
      <c r="AE447" s="54"/>
      <c r="AF447" s="54"/>
      <c r="AG447" s="54"/>
      <c r="AH447" s="54"/>
    </row>
    <row r="448" spans="1:34" s="53" customFormat="1" ht="14.25">
      <c r="A448" s="54"/>
      <c r="B448" s="47"/>
      <c r="C448" s="48" t="s">
        <v>149</v>
      </c>
      <c r="D448" s="55"/>
      <c r="E448" s="48" t="s">
        <v>148</v>
      </c>
      <c r="F448" s="49" t="s">
        <v>30</v>
      </c>
      <c r="G448" s="49"/>
      <c r="H448" s="50" t="str">
        <f t="shared" si="23"/>
        <v>D</v>
      </c>
      <c r="I448" s="50" t="str">
        <f t="shared" si="23"/>
        <v>C</v>
      </c>
      <c r="J448" s="34">
        <f t="shared" si="24"/>
        <v>0</v>
      </c>
      <c r="K448" s="34">
        <f t="shared" si="24"/>
        <v>0</v>
      </c>
      <c r="L448" s="34">
        <f t="shared" si="24"/>
        <v>0</v>
      </c>
      <c r="M448" s="34">
        <f t="shared" si="24"/>
        <v>3241</v>
      </c>
      <c r="N448" s="34">
        <f t="shared" si="24"/>
        <v>3241</v>
      </c>
      <c r="O448" s="88" t="s">
        <v>86</v>
      </c>
      <c r="P448" s="88" t="s">
        <v>87</v>
      </c>
      <c r="Q448" s="85">
        <f t="shared" si="25"/>
        <v>4.6910680127745822E-3</v>
      </c>
      <c r="R448" s="86">
        <v>0</v>
      </c>
      <c r="S448" s="54">
        <v>2659</v>
      </c>
      <c r="T448" s="87">
        <v>2659</v>
      </c>
      <c r="V448" s="53">
        <f t="shared" si="27"/>
        <v>1.2188792779240316</v>
      </c>
      <c r="W448" s="53">
        <f t="shared" si="27"/>
        <v>1.2188792779240316</v>
      </c>
      <c r="X448" s="53">
        <f>L448+M448-N448</f>
        <v>0</v>
      </c>
      <c r="Z448" s="54"/>
      <c r="AA448" s="54"/>
      <c r="AB448" s="54"/>
      <c r="AC448" s="54"/>
      <c r="AD448" s="54"/>
      <c r="AE448" s="54"/>
      <c r="AF448" s="54"/>
      <c r="AG448" s="54"/>
      <c r="AH448" s="54"/>
    </row>
    <row r="449" spans="1:34" s="53" customFormat="1" ht="14.25">
      <c r="A449" s="54"/>
      <c r="B449" s="47"/>
      <c r="C449" s="48" t="s">
        <v>424</v>
      </c>
      <c r="D449" s="55"/>
      <c r="E449" s="48" t="s">
        <v>418</v>
      </c>
      <c r="F449" s="49" t="s">
        <v>30</v>
      </c>
      <c r="G449" s="49"/>
      <c r="H449" s="50" t="str">
        <f t="shared" si="23"/>
        <v>D</v>
      </c>
      <c r="I449" s="50" t="str">
        <f t="shared" si="23"/>
        <v>C</v>
      </c>
      <c r="J449" s="34">
        <f t="shared" si="24"/>
        <v>0</v>
      </c>
      <c r="K449" s="34">
        <f t="shared" si="24"/>
        <v>0</v>
      </c>
      <c r="L449" s="34">
        <f t="shared" si="24"/>
        <v>0</v>
      </c>
      <c r="M449" s="34">
        <f t="shared" si="24"/>
        <v>0</v>
      </c>
      <c r="N449" s="34">
        <f t="shared" si="24"/>
        <v>0</v>
      </c>
      <c r="O449" s="88" t="s">
        <v>86</v>
      </c>
      <c r="P449" s="88" t="s">
        <v>87</v>
      </c>
      <c r="Q449" s="85">
        <f t="shared" si="25"/>
        <v>0</v>
      </c>
      <c r="R449" s="86">
        <v>0</v>
      </c>
      <c r="S449" s="54">
        <v>762</v>
      </c>
      <c r="T449" s="87">
        <v>762</v>
      </c>
      <c r="V449" s="53">
        <f t="shared" si="27"/>
        <v>0</v>
      </c>
      <c r="W449" s="53">
        <f t="shared" si="27"/>
        <v>0</v>
      </c>
      <c r="X449" s="53">
        <f>L449+M449-N449</f>
        <v>0</v>
      </c>
      <c r="Z449" s="54"/>
      <c r="AA449" s="54"/>
      <c r="AB449" s="54"/>
      <c r="AC449" s="54"/>
      <c r="AD449" s="54"/>
      <c r="AE449" s="54"/>
      <c r="AF449" s="54"/>
      <c r="AG449" s="54"/>
      <c r="AH449" s="54"/>
    </row>
    <row r="450" spans="1:34" s="53" customFormat="1" ht="14.25">
      <c r="A450" s="54"/>
      <c r="B450" s="47"/>
      <c r="C450" s="47" t="s">
        <v>16</v>
      </c>
      <c r="D450" s="47"/>
      <c r="E450" s="47" t="str">
        <f>C450</f>
        <v>MCL</v>
      </c>
      <c r="F450" s="49" t="s">
        <v>135</v>
      </c>
      <c r="G450" s="49"/>
      <c r="H450" s="50" t="str">
        <f t="shared" si="23"/>
        <v>D</v>
      </c>
      <c r="I450" s="50" t="str">
        <f t="shared" si="23"/>
        <v>C</v>
      </c>
      <c r="J450" s="34">
        <f t="shared" si="24"/>
        <v>0</v>
      </c>
      <c r="K450" s="34">
        <f t="shared" si="24"/>
        <v>0</v>
      </c>
      <c r="L450" s="34">
        <f t="shared" si="24"/>
        <v>0</v>
      </c>
      <c r="M450" s="34">
        <f t="shared" si="24"/>
        <v>146008</v>
      </c>
      <c r="N450" s="34">
        <f t="shared" si="24"/>
        <v>146008</v>
      </c>
      <c r="O450" s="88" t="s">
        <v>86</v>
      </c>
      <c r="P450" s="88" t="s">
        <v>85</v>
      </c>
      <c r="Q450" s="85">
        <f t="shared" si="25"/>
        <v>0.21133398901857178</v>
      </c>
      <c r="R450" s="86">
        <v>0</v>
      </c>
      <c r="S450" s="90">
        <v>140358</v>
      </c>
      <c r="T450" s="91">
        <v>140358</v>
      </c>
      <c r="V450" s="53">
        <f t="shared" si="27"/>
        <v>1.0402542070989897</v>
      </c>
      <c r="W450" s="53">
        <f t="shared" si="27"/>
        <v>1.0402542070989897</v>
      </c>
      <c r="X450" s="53">
        <f t="shared" si="28"/>
        <v>0</v>
      </c>
      <c r="Z450" s="54"/>
      <c r="AA450" s="54"/>
      <c r="AB450" s="54"/>
      <c r="AC450" s="54"/>
      <c r="AD450" s="54"/>
      <c r="AE450" s="54"/>
      <c r="AF450" s="54"/>
      <c r="AG450" s="54"/>
      <c r="AH450" s="54"/>
    </row>
    <row r="451" spans="1:34" s="53" customFormat="1" ht="14.25">
      <c r="A451" s="54"/>
      <c r="B451" s="47"/>
      <c r="C451" s="47" t="s">
        <v>17</v>
      </c>
      <c r="D451" s="47"/>
      <c r="E451" s="47" t="str">
        <f>C451</f>
        <v>NEC</v>
      </c>
      <c r="F451" s="49" t="s">
        <v>31</v>
      </c>
      <c r="G451" s="49"/>
      <c r="H451" s="50" t="str">
        <f t="shared" si="23"/>
        <v>D</v>
      </c>
      <c r="I451" s="50" t="str">
        <f t="shared" si="23"/>
        <v>C</v>
      </c>
      <c r="J451" s="34">
        <f t="shared" si="24"/>
        <v>0</v>
      </c>
      <c r="K451" s="34">
        <f t="shared" si="24"/>
        <v>0</v>
      </c>
      <c r="L451" s="34">
        <f t="shared" si="24"/>
        <v>0</v>
      </c>
      <c r="M451" s="34">
        <f t="shared" si="24"/>
        <v>90</v>
      </c>
      <c r="N451" s="34">
        <f t="shared" si="24"/>
        <v>90</v>
      </c>
      <c r="O451" s="88" t="s">
        <v>86</v>
      </c>
      <c r="P451" s="88" t="s">
        <v>85</v>
      </c>
      <c r="Q451" s="85">
        <f t="shared" si="25"/>
        <v>1.3026723886137376E-4</v>
      </c>
      <c r="R451" s="86">
        <v>0</v>
      </c>
      <c r="S451" s="90">
        <v>517</v>
      </c>
      <c r="T451" s="91">
        <v>517</v>
      </c>
      <c r="V451" s="53">
        <f t="shared" si="27"/>
        <v>0.17408123791102514</v>
      </c>
      <c r="W451" s="53">
        <f t="shared" si="27"/>
        <v>0.17408123791102514</v>
      </c>
      <c r="X451" s="53">
        <f t="shared" si="28"/>
        <v>0</v>
      </c>
      <c r="Z451" s="54"/>
      <c r="AA451" s="54"/>
      <c r="AB451" s="54"/>
      <c r="AC451" s="54"/>
      <c r="AD451" s="54"/>
      <c r="AE451" s="54"/>
      <c r="AF451" s="54"/>
      <c r="AG451" s="54"/>
      <c r="AH451" s="54"/>
    </row>
    <row r="452" spans="1:34" s="53" customFormat="1" ht="14.25">
      <c r="A452" s="54"/>
      <c r="B452" s="47"/>
      <c r="C452" s="92" t="s">
        <v>73</v>
      </c>
      <c r="D452" s="92"/>
      <c r="E452" s="92"/>
      <c r="F452" s="93"/>
      <c r="G452" s="93"/>
      <c r="H452" s="50" t="str">
        <f t="shared" si="23"/>
        <v>D</v>
      </c>
      <c r="I452" s="50" t="str">
        <f t="shared" si="23"/>
        <v>C</v>
      </c>
      <c r="J452" s="94">
        <f>SUM(J437:J451)</f>
        <v>23628</v>
      </c>
      <c r="K452" s="94">
        <f>SUM(K437:K451)</f>
        <v>14431</v>
      </c>
      <c r="L452" s="94">
        <f>SUM(L437:L451)</f>
        <v>38059</v>
      </c>
      <c r="M452" s="94">
        <f>SUM(M437:M451)</f>
        <v>535567</v>
      </c>
      <c r="N452" s="94">
        <f>SUM(N437:N451)</f>
        <v>573626</v>
      </c>
      <c r="O452" s="88"/>
      <c r="P452" s="88"/>
      <c r="Q452" s="85">
        <f t="shared" si="25"/>
        <v>0.83027416843438206</v>
      </c>
      <c r="R452" s="86">
        <v>46426</v>
      </c>
      <c r="S452" s="90">
        <v>555703</v>
      </c>
      <c r="T452" s="91">
        <v>602129</v>
      </c>
      <c r="U452" s="53">
        <f>L452/R452</f>
        <v>0.81977771076551931</v>
      </c>
      <c r="V452" s="53">
        <f t="shared" si="27"/>
        <v>0.96376481681761661</v>
      </c>
      <c r="W452" s="53">
        <f t="shared" si="27"/>
        <v>0.95266296757007218</v>
      </c>
      <c r="X452" s="53">
        <f t="shared" si="28"/>
        <v>0</v>
      </c>
      <c r="Z452" s="54"/>
      <c r="AA452" s="54"/>
      <c r="AB452" s="54"/>
      <c r="AC452" s="54"/>
      <c r="AD452" s="54"/>
      <c r="AE452" s="54"/>
      <c r="AF452" s="54"/>
      <c r="AG452" s="54"/>
      <c r="AH452" s="54"/>
    </row>
    <row r="453" spans="1:34" s="53" customFormat="1" ht="14.25">
      <c r="A453" s="54"/>
      <c r="B453" s="47"/>
      <c r="C453" s="47" t="s">
        <v>18</v>
      </c>
      <c r="D453" s="47"/>
      <c r="E453" s="47" t="str">
        <f>C453</f>
        <v>SCCL</v>
      </c>
      <c r="F453" s="49" t="s">
        <v>136</v>
      </c>
      <c r="G453" s="49"/>
      <c r="H453" s="50" t="str">
        <f t="shared" ref="H453:I469" si="29">H452</f>
        <v>D</v>
      </c>
      <c r="I453" s="50" t="str">
        <f t="shared" si="29"/>
        <v>C</v>
      </c>
      <c r="J453" s="34">
        <f t="shared" ref="J453:N462" si="30">SUMIFS(J$2:J$431,$C$2:$C$431,$C453,$F$2:$F$431,$F453,$E$2:$E$431,$E453,$H$2:$H$431,$H453,$I$2:$I$431,$I453)</f>
        <v>0</v>
      </c>
      <c r="K453" s="34">
        <f t="shared" si="30"/>
        <v>0</v>
      </c>
      <c r="L453" s="34">
        <f t="shared" si="30"/>
        <v>0</v>
      </c>
      <c r="M453" s="34">
        <f t="shared" si="30"/>
        <v>48513</v>
      </c>
      <c r="N453" s="34">
        <f t="shared" si="30"/>
        <v>48513</v>
      </c>
      <c r="O453" s="88" t="s">
        <v>86</v>
      </c>
      <c r="P453" s="88" t="s">
        <v>85</v>
      </c>
      <c r="Q453" s="85">
        <f t="shared" si="25"/>
        <v>7.0218383987575836E-2</v>
      </c>
      <c r="R453" s="86">
        <v>0</v>
      </c>
      <c r="S453" s="54">
        <v>64044</v>
      </c>
      <c r="T453" s="87">
        <v>64044</v>
      </c>
      <c r="V453" s="53">
        <f t="shared" si="27"/>
        <v>0.7574948472924864</v>
      </c>
      <c r="W453" s="53">
        <f t="shared" si="27"/>
        <v>0.7574948472924864</v>
      </c>
      <c r="X453" s="53">
        <f t="shared" si="28"/>
        <v>0</v>
      </c>
      <c r="Z453" s="54"/>
      <c r="AA453" s="54"/>
      <c r="AB453" s="54"/>
      <c r="AC453" s="54"/>
      <c r="AD453" s="54"/>
      <c r="AE453" s="54"/>
      <c r="AF453" s="54"/>
      <c r="AG453" s="54"/>
      <c r="AH453" s="54"/>
    </row>
    <row r="454" spans="1:34" s="53" customFormat="1" ht="14.25">
      <c r="A454" s="54"/>
      <c r="B454" s="47"/>
      <c r="C454" s="47" t="s">
        <v>19</v>
      </c>
      <c r="D454" s="47"/>
      <c r="E454" s="47" t="str">
        <f>C454</f>
        <v>JKML</v>
      </c>
      <c r="F454" s="49" t="s">
        <v>23</v>
      </c>
      <c r="G454" s="49"/>
      <c r="H454" s="50" t="str">
        <f t="shared" si="29"/>
        <v>D</v>
      </c>
      <c r="I454" s="50" t="str">
        <f t="shared" si="29"/>
        <v>C</v>
      </c>
      <c r="J454" s="34">
        <f t="shared" si="30"/>
        <v>0</v>
      </c>
      <c r="K454" s="34">
        <f t="shared" si="30"/>
        <v>0</v>
      </c>
      <c r="L454" s="34">
        <f t="shared" si="30"/>
        <v>0</v>
      </c>
      <c r="M454" s="34">
        <f t="shared" si="30"/>
        <v>12</v>
      </c>
      <c r="N454" s="34">
        <f t="shared" si="30"/>
        <v>12</v>
      </c>
      <c r="O454" s="88" t="s">
        <v>86</v>
      </c>
      <c r="P454" s="88" t="s">
        <v>85</v>
      </c>
      <c r="Q454" s="85">
        <f t="shared" si="25"/>
        <v>1.7368965181516501E-5</v>
      </c>
      <c r="R454" s="86">
        <v>0</v>
      </c>
      <c r="S454" s="54">
        <v>14</v>
      </c>
      <c r="T454" s="87">
        <v>14</v>
      </c>
      <c r="V454" s="53">
        <f t="shared" si="27"/>
        <v>0.8571428571428571</v>
      </c>
      <c r="W454" s="53">
        <f t="shared" si="27"/>
        <v>0.8571428571428571</v>
      </c>
      <c r="X454" s="53">
        <f t="shared" si="28"/>
        <v>0</v>
      </c>
      <c r="Z454" s="54"/>
      <c r="AA454" s="54"/>
      <c r="AB454" s="54"/>
      <c r="AC454" s="54"/>
      <c r="AD454" s="54"/>
      <c r="AE454" s="54"/>
      <c r="AF454" s="54"/>
      <c r="AG454" s="54"/>
      <c r="AH454" s="54"/>
    </row>
    <row r="455" spans="1:34" s="53" customFormat="1" ht="14.25">
      <c r="A455" s="54"/>
      <c r="B455" s="47"/>
      <c r="C455" s="47" t="s">
        <v>21</v>
      </c>
      <c r="D455" s="47"/>
      <c r="E455" s="47" t="str">
        <f>C455</f>
        <v>DVC</v>
      </c>
      <c r="F455" s="49" t="s">
        <v>24</v>
      </c>
      <c r="G455" s="49"/>
      <c r="H455" s="50" t="str">
        <f t="shared" si="29"/>
        <v>D</v>
      </c>
      <c r="I455" s="50" t="str">
        <f t="shared" si="29"/>
        <v>C</v>
      </c>
      <c r="J455" s="34">
        <f t="shared" si="30"/>
        <v>0</v>
      </c>
      <c r="K455" s="34">
        <f t="shared" si="30"/>
        <v>0</v>
      </c>
      <c r="L455" s="34">
        <f t="shared" si="30"/>
        <v>0</v>
      </c>
      <c r="M455" s="34">
        <f t="shared" si="30"/>
        <v>0</v>
      </c>
      <c r="N455" s="34">
        <f t="shared" si="30"/>
        <v>0</v>
      </c>
      <c r="O455" s="88" t="s">
        <v>86</v>
      </c>
      <c r="P455" s="88" t="s">
        <v>85</v>
      </c>
      <c r="Q455" s="85">
        <f t="shared" si="25"/>
        <v>0</v>
      </c>
      <c r="R455" s="86">
        <v>0</v>
      </c>
      <c r="S455" s="54">
        <v>0</v>
      </c>
      <c r="T455" s="87">
        <v>0</v>
      </c>
      <c r="X455" s="53">
        <f t="shared" si="28"/>
        <v>0</v>
      </c>
      <c r="Z455" s="54"/>
      <c r="AA455" s="54"/>
      <c r="AB455" s="54"/>
      <c r="AC455" s="54"/>
      <c r="AD455" s="54"/>
      <c r="AE455" s="54"/>
      <c r="AF455" s="54"/>
      <c r="AG455" s="54"/>
      <c r="AH455" s="54"/>
    </row>
    <row r="456" spans="1:34" s="53" customFormat="1" ht="14.25">
      <c r="A456" s="54"/>
      <c r="B456" s="47"/>
      <c r="C456" s="47" t="s">
        <v>152</v>
      </c>
      <c r="D456" s="47"/>
      <c r="E456" s="47" t="s">
        <v>108</v>
      </c>
      <c r="F456" s="49" t="s">
        <v>24</v>
      </c>
      <c r="G456" s="49"/>
      <c r="H456" s="50" t="str">
        <f t="shared" si="29"/>
        <v>D</v>
      </c>
      <c r="I456" s="50" t="str">
        <f t="shared" si="29"/>
        <v>C</v>
      </c>
      <c r="J456" s="34">
        <f t="shared" si="30"/>
        <v>49</v>
      </c>
      <c r="K456" s="34">
        <f t="shared" si="30"/>
        <v>0</v>
      </c>
      <c r="L456" s="34">
        <f t="shared" si="30"/>
        <v>49</v>
      </c>
      <c r="M456" s="34">
        <f t="shared" si="30"/>
        <v>0</v>
      </c>
      <c r="N456" s="34">
        <f t="shared" si="30"/>
        <v>49</v>
      </c>
      <c r="O456" s="88" t="s">
        <v>86</v>
      </c>
      <c r="P456" s="88" t="s">
        <v>85</v>
      </c>
      <c r="Q456" s="85">
        <f t="shared" si="25"/>
        <v>7.0923274491192388E-5</v>
      </c>
      <c r="R456" s="86">
        <v>230</v>
      </c>
      <c r="S456" s="54">
        <v>0</v>
      </c>
      <c r="T456" s="87">
        <v>230</v>
      </c>
      <c r="U456" s="53">
        <f>L456/R456</f>
        <v>0.21304347826086956</v>
      </c>
      <c r="W456" s="53">
        <f t="shared" si="27"/>
        <v>0.21304347826086956</v>
      </c>
      <c r="X456" s="53">
        <f t="shared" si="28"/>
        <v>0</v>
      </c>
      <c r="Z456" s="54"/>
      <c r="AA456" s="54"/>
      <c r="AB456" s="54"/>
      <c r="AC456" s="54"/>
      <c r="AD456" s="54"/>
      <c r="AE456" s="54"/>
      <c r="AF456" s="54"/>
      <c r="AG456" s="54"/>
      <c r="AH456" s="54"/>
    </row>
    <row r="457" spans="1:34" s="53" customFormat="1" ht="14.25">
      <c r="A457" s="54"/>
      <c r="B457" s="47"/>
      <c r="C457" s="47" t="s">
        <v>151</v>
      </c>
      <c r="D457" s="47"/>
      <c r="E457" s="48" t="s">
        <v>150</v>
      </c>
      <c r="F457" s="49" t="s">
        <v>24</v>
      </c>
      <c r="G457" s="49"/>
      <c r="H457" s="50" t="str">
        <f t="shared" si="29"/>
        <v>D</v>
      </c>
      <c r="I457" s="50" t="str">
        <f t="shared" si="29"/>
        <v>C</v>
      </c>
      <c r="J457" s="34">
        <f t="shared" si="30"/>
        <v>43</v>
      </c>
      <c r="K457" s="34">
        <f t="shared" si="30"/>
        <v>0</v>
      </c>
      <c r="L457" s="34">
        <f t="shared" si="30"/>
        <v>43</v>
      </c>
      <c r="M457" s="34">
        <f t="shared" si="30"/>
        <v>0</v>
      </c>
      <c r="N457" s="34">
        <f t="shared" si="30"/>
        <v>43</v>
      </c>
      <c r="O457" s="88" t="s">
        <v>86</v>
      </c>
      <c r="P457" s="88" t="s">
        <v>85</v>
      </c>
      <c r="Q457" s="85">
        <f t="shared" si="25"/>
        <v>6.2238791900434126E-5</v>
      </c>
      <c r="R457" s="86">
        <v>70</v>
      </c>
      <c r="S457" s="54">
        <v>0</v>
      </c>
      <c r="T457" s="87">
        <v>70</v>
      </c>
      <c r="U457" s="53">
        <f>L457/R457</f>
        <v>0.61428571428571432</v>
      </c>
      <c r="W457" s="53">
        <f t="shared" si="27"/>
        <v>0.61428571428571432</v>
      </c>
      <c r="X457" s="53">
        <f t="shared" si="28"/>
        <v>0</v>
      </c>
      <c r="Z457" s="54"/>
      <c r="AA457" s="54"/>
      <c r="AB457" s="54"/>
      <c r="AC457" s="54"/>
      <c r="AD457" s="54"/>
      <c r="AE457" s="54"/>
      <c r="AF457" s="54"/>
      <c r="AG457" s="54"/>
      <c r="AH457" s="54"/>
    </row>
    <row r="458" spans="1:34" s="53" customFormat="1" ht="14.25">
      <c r="A458" s="54"/>
      <c r="B458" s="47"/>
      <c r="C458" s="47" t="s">
        <v>25</v>
      </c>
      <c r="D458" s="47"/>
      <c r="E458" s="47" t="s">
        <v>107</v>
      </c>
      <c r="F458" s="49" t="s">
        <v>26</v>
      </c>
      <c r="G458" s="49"/>
      <c r="H458" s="50" t="str">
        <f t="shared" si="29"/>
        <v>D</v>
      </c>
      <c r="I458" s="50" t="str">
        <f t="shared" si="29"/>
        <v>C</v>
      </c>
      <c r="J458" s="34">
        <f t="shared" si="30"/>
        <v>0</v>
      </c>
      <c r="K458" s="34">
        <f t="shared" si="30"/>
        <v>0</v>
      </c>
      <c r="L458" s="34">
        <f t="shared" si="30"/>
        <v>0</v>
      </c>
      <c r="M458" s="34">
        <f t="shared" si="30"/>
        <v>100</v>
      </c>
      <c r="N458" s="34">
        <f t="shared" si="30"/>
        <v>100</v>
      </c>
      <c r="O458" s="88" t="s">
        <v>86</v>
      </c>
      <c r="P458" s="88" t="s">
        <v>85</v>
      </c>
      <c r="Q458" s="85">
        <f t="shared" si="25"/>
        <v>1.4474137651263752E-4</v>
      </c>
      <c r="R458" s="86">
        <v>0</v>
      </c>
      <c r="S458" s="54">
        <v>234</v>
      </c>
      <c r="T458" s="87">
        <v>234</v>
      </c>
      <c r="V458" s="53">
        <f t="shared" si="27"/>
        <v>0.42735042735042733</v>
      </c>
      <c r="W458" s="53">
        <f t="shared" si="27"/>
        <v>0.42735042735042733</v>
      </c>
      <c r="X458" s="53">
        <f t="shared" si="28"/>
        <v>0</v>
      </c>
      <c r="Z458" s="54"/>
      <c r="AA458" s="54"/>
      <c r="AB458" s="54"/>
      <c r="AC458" s="54"/>
      <c r="AD458" s="54"/>
      <c r="AE458" s="54"/>
      <c r="AF458" s="54"/>
      <c r="AG458" s="54"/>
      <c r="AH458" s="54"/>
    </row>
    <row r="459" spans="1:34" s="53" customFormat="1" ht="14.25">
      <c r="A459" s="54"/>
      <c r="B459" s="47"/>
      <c r="C459" s="47" t="s">
        <v>77</v>
      </c>
      <c r="D459" s="47"/>
      <c r="E459" s="47" t="s">
        <v>104</v>
      </c>
      <c r="F459" s="49" t="s">
        <v>24</v>
      </c>
      <c r="G459" s="49"/>
      <c r="H459" s="50" t="str">
        <f t="shared" si="29"/>
        <v>D</v>
      </c>
      <c r="I459" s="50" t="str">
        <f t="shared" si="29"/>
        <v>C</v>
      </c>
      <c r="J459" s="34">
        <f t="shared" si="30"/>
        <v>0</v>
      </c>
      <c r="K459" s="34">
        <f t="shared" si="30"/>
        <v>0</v>
      </c>
      <c r="L459" s="34">
        <f t="shared" si="30"/>
        <v>0</v>
      </c>
      <c r="M459" s="34">
        <f t="shared" si="30"/>
        <v>0</v>
      </c>
      <c r="N459" s="34">
        <f t="shared" si="30"/>
        <v>0</v>
      </c>
      <c r="O459" s="88" t="s">
        <v>86</v>
      </c>
      <c r="P459" s="88" t="s">
        <v>87</v>
      </c>
      <c r="Q459" s="85">
        <f t="shared" si="25"/>
        <v>0</v>
      </c>
      <c r="R459" s="86">
        <v>0</v>
      </c>
      <c r="S459" s="54">
        <v>0</v>
      </c>
      <c r="T459" s="87">
        <v>0</v>
      </c>
      <c r="X459" s="53">
        <f>L459+M459-N459</f>
        <v>0</v>
      </c>
      <c r="Z459" s="54"/>
      <c r="AA459" s="54"/>
      <c r="AB459" s="54"/>
      <c r="AC459" s="54"/>
      <c r="AD459" s="54"/>
      <c r="AE459" s="54"/>
      <c r="AF459" s="54"/>
      <c r="AG459" s="54"/>
      <c r="AH459" s="54"/>
    </row>
    <row r="460" spans="1:34" s="53" customFormat="1" ht="14.25">
      <c r="A460" s="54"/>
      <c r="B460" s="47"/>
      <c r="C460" s="47" t="s">
        <v>20</v>
      </c>
      <c r="D460" s="47"/>
      <c r="E460" s="47" t="s">
        <v>141</v>
      </c>
      <c r="F460" s="49" t="s">
        <v>24</v>
      </c>
      <c r="G460" s="49"/>
      <c r="H460" s="50" t="str">
        <f t="shared" si="29"/>
        <v>D</v>
      </c>
      <c r="I460" s="50" t="str">
        <f t="shared" si="29"/>
        <v>C</v>
      </c>
      <c r="J460" s="34">
        <f t="shared" si="30"/>
        <v>0</v>
      </c>
      <c r="K460" s="34">
        <f t="shared" si="30"/>
        <v>0</v>
      </c>
      <c r="L460" s="34">
        <f t="shared" si="30"/>
        <v>0</v>
      </c>
      <c r="M460" s="34">
        <f t="shared" si="30"/>
        <v>69</v>
      </c>
      <c r="N460" s="34">
        <f t="shared" si="30"/>
        <v>69</v>
      </c>
      <c r="O460" s="88" t="s">
        <v>86</v>
      </c>
      <c r="P460" s="88" t="s">
        <v>85</v>
      </c>
      <c r="Q460" s="85">
        <f t="shared" si="25"/>
        <v>9.9871549793719889E-5</v>
      </c>
      <c r="R460" s="86">
        <v>0</v>
      </c>
      <c r="S460" s="54">
        <v>68</v>
      </c>
      <c r="T460" s="87">
        <v>68</v>
      </c>
      <c r="V460" s="53">
        <f t="shared" si="27"/>
        <v>1.0147058823529411</v>
      </c>
      <c r="W460" s="53">
        <f t="shared" si="27"/>
        <v>1.0147058823529411</v>
      </c>
      <c r="X460" s="53">
        <f>L460+M460-N460</f>
        <v>0</v>
      </c>
      <c r="Z460" s="54"/>
      <c r="AA460" s="54"/>
      <c r="AB460" s="54"/>
      <c r="AC460" s="54"/>
      <c r="AD460" s="54"/>
      <c r="AE460" s="54"/>
      <c r="AF460" s="54"/>
      <c r="AG460" s="54"/>
      <c r="AH460" s="54"/>
    </row>
    <row r="461" spans="1:34" s="53" customFormat="1" ht="14.25">
      <c r="A461" s="54"/>
      <c r="B461" s="47"/>
      <c r="C461" s="48" t="s">
        <v>123</v>
      </c>
      <c r="D461" s="55"/>
      <c r="E461" s="48" t="s">
        <v>106</v>
      </c>
      <c r="F461" s="49" t="s">
        <v>30</v>
      </c>
      <c r="G461" s="49"/>
      <c r="H461" s="50" t="str">
        <f t="shared" si="29"/>
        <v>D</v>
      </c>
      <c r="I461" s="50" t="str">
        <f t="shared" si="29"/>
        <v>C</v>
      </c>
      <c r="J461" s="34">
        <f t="shared" si="30"/>
        <v>0</v>
      </c>
      <c r="K461" s="34">
        <f t="shared" si="30"/>
        <v>0</v>
      </c>
      <c r="L461" s="34">
        <f t="shared" si="30"/>
        <v>0</v>
      </c>
      <c r="M461" s="34">
        <f t="shared" si="30"/>
        <v>15000</v>
      </c>
      <c r="N461" s="34">
        <f t="shared" si="30"/>
        <v>15000</v>
      </c>
      <c r="O461" s="88" t="s">
        <v>86</v>
      </c>
      <c r="P461" s="88" t="s">
        <v>87</v>
      </c>
      <c r="Q461" s="85">
        <f t="shared" si="25"/>
        <v>2.1711206476895627E-2</v>
      </c>
      <c r="R461" s="86">
        <v>0</v>
      </c>
      <c r="S461" s="54">
        <v>15000</v>
      </c>
      <c r="T461" s="87">
        <v>15000</v>
      </c>
      <c r="V461" s="53">
        <f t="shared" si="27"/>
        <v>1</v>
      </c>
      <c r="W461" s="53">
        <f t="shared" si="27"/>
        <v>1</v>
      </c>
      <c r="X461" s="53">
        <f t="shared" si="28"/>
        <v>0</v>
      </c>
      <c r="Z461" s="54"/>
      <c r="AA461" s="54"/>
      <c r="AB461" s="54"/>
      <c r="AC461" s="54"/>
      <c r="AD461" s="54"/>
      <c r="AE461" s="54"/>
      <c r="AF461" s="54"/>
      <c r="AG461" s="54"/>
      <c r="AH461" s="54"/>
    </row>
    <row r="462" spans="1:34" s="53" customFormat="1" ht="14.25">
      <c r="A462" s="54"/>
      <c r="B462" s="47"/>
      <c r="C462" s="48" t="s">
        <v>471</v>
      </c>
      <c r="D462" s="55"/>
      <c r="E462" s="48" t="s">
        <v>419</v>
      </c>
      <c r="F462" s="49" t="s">
        <v>24</v>
      </c>
      <c r="G462" s="49"/>
      <c r="H462" s="50" t="str">
        <f t="shared" si="29"/>
        <v>D</v>
      </c>
      <c r="I462" s="50" t="str">
        <f t="shared" si="29"/>
        <v>C</v>
      </c>
      <c r="J462" s="34">
        <f t="shared" si="30"/>
        <v>0</v>
      </c>
      <c r="K462" s="34">
        <f t="shared" si="30"/>
        <v>0</v>
      </c>
      <c r="L462" s="34">
        <f t="shared" si="30"/>
        <v>0</v>
      </c>
      <c r="M462" s="34">
        <f t="shared" si="30"/>
        <v>6638</v>
      </c>
      <c r="N462" s="34">
        <f t="shared" si="30"/>
        <v>6638</v>
      </c>
      <c r="O462" s="88" t="s">
        <v>86</v>
      </c>
      <c r="P462" s="88" t="s">
        <v>87</v>
      </c>
      <c r="Q462" s="85">
        <f t="shared" si="25"/>
        <v>9.6079325729088779E-3</v>
      </c>
      <c r="R462" s="86">
        <v>0</v>
      </c>
      <c r="S462" s="54">
        <v>9421</v>
      </c>
      <c r="T462" s="87">
        <v>9421</v>
      </c>
      <c r="V462" s="53">
        <f t="shared" si="27"/>
        <v>0.7045961150620953</v>
      </c>
      <c r="W462" s="53">
        <f t="shared" si="27"/>
        <v>0.7045961150620953</v>
      </c>
      <c r="X462" s="53">
        <f t="shared" si="28"/>
        <v>0</v>
      </c>
      <c r="Z462" s="54"/>
      <c r="AA462" s="54"/>
      <c r="AB462" s="54"/>
      <c r="AC462" s="54"/>
      <c r="AD462" s="54"/>
      <c r="AE462" s="54"/>
      <c r="AF462" s="54"/>
      <c r="AG462" s="54"/>
      <c r="AH462" s="54"/>
    </row>
    <row r="463" spans="1:34" s="53" customFormat="1" ht="14.25">
      <c r="A463" s="54"/>
      <c r="B463" s="47"/>
      <c r="C463" s="48" t="s">
        <v>472</v>
      </c>
      <c r="D463" s="55"/>
      <c r="E463" s="48" t="s">
        <v>438</v>
      </c>
      <c r="F463" s="75" t="s">
        <v>135</v>
      </c>
      <c r="G463" s="49"/>
      <c r="H463" s="50" t="str">
        <f t="shared" si="29"/>
        <v>D</v>
      </c>
      <c r="I463" s="50" t="str">
        <f t="shared" si="29"/>
        <v>C</v>
      </c>
      <c r="J463" s="34">
        <f t="shared" ref="J463:N473" si="31">SUMIFS(J$2:J$431,$C$2:$C$431,$C463,$F$2:$F$431,$F463,$E$2:$E$431,$E463,$H$2:$H$431,$H463,$I$2:$I$431,$I463)</f>
        <v>0</v>
      </c>
      <c r="K463" s="34">
        <f t="shared" si="31"/>
        <v>0</v>
      </c>
      <c r="L463" s="34">
        <f t="shared" si="31"/>
        <v>0</v>
      </c>
      <c r="M463" s="34">
        <f t="shared" si="31"/>
        <v>3400</v>
      </c>
      <c r="N463" s="34">
        <f t="shared" si="31"/>
        <v>3400</v>
      </c>
      <c r="O463" s="88" t="s">
        <v>86</v>
      </c>
      <c r="P463" s="88" t="s">
        <v>87</v>
      </c>
      <c r="Q463" s="85">
        <f t="shared" si="25"/>
        <v>4.9212068014296752E-3</v>
      </c>
      <c r="R463" s="86">
        <v>0</v>
      </c>
      <c r="S463" s="54">
        <v>1540</v>
      </c>
      <c r="T463" s="87">
        <v>1540</v>
      </c>
      <c r="V463" s="53">
        <f t="shared" si="27"/>
        <v>2.2077922077922079</v>
      </c>
      <c r="W463" s="53">
        <f t="shared" si="27"/>
        <v>2.2077922077922079</v>
      </c>
      <c r="X463" s="53">
        <f t="shared" si="28"/>
        <v>0</v>
      </c>
      <c r="Z463" s="54"/>
      <c r="AA463" s="54"/>
      <c r="AB463" s="54"/>
      <c r="AC463" s="54"/>
      <c r="AD463" s="54"/>
      <c r="AE463" s="54"/>
      <c r="AF463" s="54"/>
      <c r="AG463" s="54"/>
      <c r="AH463" s="54"/>
    </row>
    <row r="464" spans="1:34" s="53" customFormat="1" ht="14.25">
      <c r="A464" s="54"/>
      <c r="B464" s="47"/>
      <c r="C464" s="48" t="s">
        <v>476</v>
      </c>
      <c r="D464" s="55"/>
      <c r="E464" s="48" t="s">
        <v>477</v>
      </c>
      <c r="F464" s="49" t="s">
        <v>30</v>
      </c>
      <c r="G464" s="49"/>
      <c r="H464" s="50" t="str">
        <f t="shared" si="29"/>
        <v>D</v>
      </c>
      <c r="I464" s="50" t="str">
        <f t="shared" si="29"/>
        <v>C</v>
      </c>
      <c r="J464" s="34">
        <f t="shared" si="31"/>
        <v>0</v>
      </c>
      <c r="K464" s="34">
        <f t="shared" si="31"/>
        <v>0</v>
      </c>
      <c r="L464" s="34">
        <f t="shared" si="31"/>
        <v>0</v>
      </c>
      <c r="M464" s="34">
        <f t="shared" si="31"/>
        <v>901</v>
      </c>
      <c r="N464" s="34">
        <f t="shared" si="31"/>
        <v>901</v>
      </c>
      <c r="O464" s="88" t="s">
        <v>86</v>
      </c>
      <c r="P464" s="88" t="s">
        <v>87</v>
      </c>
      <c r="Q464" s="85">
        <f t="shared" si="25"/>
        <v>1.3041198023788639E-3</v>
      </c>
      <c r="R464" s="86">
        <v>0</v>
      </c>
      <c r="S464" s="54">
        <v>190</v>
      </c>
      <c r="T464" s="87">
        <v>190</v>
      </c>
      <c r="V464" s="53">
        <f t="shared" si="27"/>
        <v>4.742105263157895</v>
      </c>
      <c r="W464" s="53">
        <f t="shared" si="27"/>
        <v>4.742105263157895</v>
      </c>
      <c r="X464" s="53">
        <f t="shared" si="28"/>
        <v>0</v>
      </c>
      <c r="Z464" s="54"/>
      <c r="AA464" s="54"/>
      <c r="AB464" s="54"/>
      <c r="AC464" s="54"/>
      <c r="AD464" s="54"/>
      <c r="AE464" s="54"/>
      <c r="AF464" s="54"/>
      <c r="AG464" s="54"/>
      <c r="AH464" s="54"/>
    </row>
    <row r="465" spans="1:34" s="53" customFormat="1" ht="14.25">
      <c r="A465" s="54"/>
      <c r="B465" s="47"/>
      <c r="C465" s="74" t="s">
        <v>480</v>
      </c>
      <c r="D465" s="72"/>
      <c r="E465" s="72" t="s">
        <v>469</v>
      </c>
      <c r="F465" s="75" t="s">
        <v>26</v>
      </c>
      <c r="G465" s="49"/>
      <c r="H465" s="50" t="str">
        <f t="shared" si="29"/>
        <v>D</v>
      </c>
      <c r="I465" s="50" t="str">
        <f t="shared" si="29"/>
        <v>C</v>
      </c>
      <c r="J465" s="34">
        <f t="shared" si="31"/>
        <v>0</v>
      </c>
      <c r="K465" s="34">
        <f t="shared" si="31"/>
        <v>0</v>
      </c>
      <c r="L465" s="34">
        <f t="shared" si="31"/>
        <v>0</v>
      </c>
      <c r="M465" s="34">
        <f t="shared" si="31"/>
        <v>207</v>
      </c>
      <c r="N465" s="34">
        <f t="shared" si="31"/>
        <v>207</v>
      </c>
      <c r="O465" s="88" t="s">
        <v>86</v>
      </c>
      <c r="P465" s="88" t="s">
        <v>87</v>
      </c>
      <c r="Q465" s="85">
        <f t="shared" si="25"/>
        <v>2.9961464938115965E-4</v>
      </c>
      <c r="R465" s="86">
        <v>0</v>
      </c>
      <c r="S465" s="54">
        <v>500</v>
      </c>
      <c r="T465" s="87">
        <v>500</v>
      </c>
      <c r="V465" s="53">
        <f t="shared" si="27"/>
        <v>0.41399999999999998</v>
      </c>
      <c r="W465" s="53">
        <f t="shared" si="27"/>
        <v>0.41399999999999998</v>
      </c>
      <c r="X465" s="53">
        <f t="shared" si="28"/>
        <v>0</v>
      </c>
      <c r="Z465" s="54"/>
      <c r="AA465" s="54"/>
      <c r="AB465" s="54"/>
      <c r="AC465" s="54"/>
      <c r="AD465" s="54"/>
      <c r="AE465" s="54"/>
      <c r="AF465" s="54"/>
      <c r="AG465" s="54"/>
      <c r="AH465" s="54"/>
    </row>
    <row r="466" spans="1:34" s="53" customFormat="1" ht="14.25">
      <c r="A466" s="54"/>
      <c r="B466" s="47"/>
      <c r="C466" s="74" t="s">
        <v>481</v>
      </c>
      <c r="D466" s="72"/>
      <c r="E466" s="72" t="s">
        <v>478</v>
      </c>
      <c r="F466" s="75" t="s">
        <v>26</v>
      </c>
      <c r="G466" s="49"/>
      <c r="H466" s="50" t="str">
        <f t="shared" si="29"/>
        <v>D</v>
      </c>
      <c r="I466" s="50" t="str">
        <f t="shared" si="29"/>
        <v>C</v>
      </c>
      <c r="J466" s="34">
        <f t="shared" si="31"/>
        <v>0</v>
      </c>
      <c r="K466" s="34">
        <f t="shared" si="31"/>
        <v>0</v>
      </c>
      <c r="L466" s="34">
        <f t="shared" si="31"/>
        <v>0</v>
      </c>
      <c r="M466" s="34">
        <f t="shared" si="31"/>
        <v>678</v>
      </c>
      <c r="N466" s="34">
        <f t="shared" si="31"/>
        <v>678</v>
      </c>
      <c r="O466" s="88" t="s">
        <v>86</v>
      </c>
      <c r="P466" s="88" t="s">
        <v>87</v>
      </c>
      <c r="Q466" s="85">
        <f t="shared" si="25"/>
        <v>9.8134653275568236E-4</v>
      </c>
      <c r="R466" s="86">
        <v>0</v>
      </c>
      <c r="S466" s="54">
        <v>606</v>
      </c>
      <c r="T466" s="87">
        <v>606</v>
      </c>
      <c r="V466" s="53">
        <f t="shared" si="27"/>
        <v>1.1188118811881189</v>
      </c>
      <c r="W466" s="53">
        <f t="shared" si="27"/>
        <v>1.1188118811881189</v>
      </c>
      <c r="X466" s="53">
        <f t="shared" si="28"/>
        <v>0</v>
      </c>
      <c r="Z466" s="54"/>
      <c r="AA466" s="54"/>
      <c r="AB466" s="54"/>
      <c r="AC466" s="54"/>
      <c r="AD466" s="54"/>
      <c r="AE466" s="54"/>
      <c r="AF466" s="54"/>
      <c r="AG466" s="54"/>
      <c r="AH466" s="54"/>
    </row>
    <row r="467" spans="1:34" s="53" customFormat="1" ht="14.25">
      <c r="A467" s="54"/>
      <c r="B467" s="47"/>
      <c r="C467" s="74" t="s">
        <v>484</v>
      </c>
      <c r="D467" s="72"/>
      <c r="E467" s="72" t="s">
        <v>483</v>
      </c>
      <c r="F467" s="75" t="s">
        <v>26</v>
      </c>
      <c r="G467" s="49"/>
      <c r="H467" s="50" t="str">
        <f>H465</f>
        <v>D</v>
      </c>
      <c r="I467" s="50" t="str">
        <f>I465</f>
        <v>C</v>
      </c>
      <c r="J467" s="34">
        <f t="shared" si="31"/>
        <v>0</v>
      </c>
      <c r="K467" s="34">
        <f t="shared" si="31"/>
        <v>0</v>
      </c>
      <c r="L467" s="34">
        <f t="shared" si="31"/>
        <v>0</v>
      </c>
      <c r="M467" s="34">
        <f t="shared" si="31"/>
        <v>4279</v>
      </c>
      <c r="N467" s="34">
        <f t="shared" si="31"/>
        <v>4279</v>
      </c>
      <c r="O467" s="88" t="s">
        <v>86</v>
      </c>
      <c r="P467" s="88" t="s">
        <v>87</v>
      </c>
      <c r="Q467" s="85">
        <f>N467/$N$491</f>
        <v>6.1934835009757596E-3</v>
      </c>
      <c r="R467" s="86">
        <v>0</v>
      </c>
      <c r="S467" s="54">
        <v>1006</v>
      </c>
      <c r="T467" s="87">
        <v>1006</v>
      </c>
      <c r="V467" s="53">
        <f>M467/S467</f>
        <v>4.2534791252485089</v>
      </c>
      <c r="W467" s="53">
        <f>N467/T467</f>
        <v>4.2534791252485089</v>
      </c>
      <c r="X467" s="53">
        <f>L467+M467-N467</f>
        <v>0</v>
      </c>
      <c r="Z467" s="54"/>
      <c r="AA467" s="54"/>
      <c r="AB467" s="54"/>
      <c r="AC467" s="54"/>
      <c r="AD467" s="54"/>
      <c r="AE467" s="54"/>
      <c r="AF467" s="54"/>
      <c r="AG467" s="54"/>
      <c r="AH467" s="54"/>
    </row>
    <row r="468" spans="1:34" s="53" customFormat="1" ht="14.25">
      <c r="A468" s="54"/>
      <c r="B468" s="47"/>
      <c r="C468" s="74" t="s">
        <v>495</v>
      </c>
      <c r="D468" s="54"/>
      <c r="E468" s="36" t="s">
        <v>496</v>
      </c>
      <c r="F468" s="75" t="s">
        <v>26</v>
      </c>
      <c r="G468" s="49"/>
      <c r="H468" s="50" t="str">
        <f>H466</f>
        <v>D</v>
      </c>
      <c r="I468" s="50" t="str">
        <f>I466</f>
        <v>C</v>
      </c>
      <c r="J468" s="34">
        <f t="shared" si="31"/>
        <v>0</v>
      </c>
      <c r="K468" s="34">
        <f t="shared" si="31"/>
        <v>0</v>
      </c>
      <c r="L468" s="34">
        <f t="shared" si="31"/>
        <v>0</v>
      </c>
      <c r="M468" s="34">
        <f t="shared" si="31"/>
        <v>1424.4463500000002</v>
      </c>
      <c r="N468" s="34">
        <f t="shared" si="31"/>
        <v>1424.4463500000002</v>
      </c>
      <c r="O468" s="88" t="s">
        <v>86</v>
      </c>
      <c r="P468" s="88" t="s">
        <v>87</v>
      </c>
      <c r="Q468" s="85">
        <f t="shared" si="25"/>
        <v>2.0617632546740226E-3</v>
      </c>
      <c r="R468" s="86">
        <v>0</v>
      </c>
      <c r="S468" s="54">
        <v>1006</v>
      </c>
      <c r="T468" s="87">
        <v>1006</v>
      </c>
      <c r="V468" s="53">
        <f t="shared" si="27"/>
        <v>1.4159506461232605</v>
      </c>
      <c r="W468" s="53">
        <f t="shared" si="27"/>
        <v>1.4159506461232605</v>
      </c>
      <c r="X468" s="53">
        <f t="shared" si="28"/>
        <v>0</v>
      </c>
      <c r="Z468" s="54"/>
      <c r="AA468" s="54"/>
      <c r="AB468" s="54"/>
      <c r="AC468" s="54"/>
      <c r="AD468" s="54"/>
      <c r="AE468" s="54"/>
      <c r="AF468" s="54"/>
      <c r="AG468" s="54"/>
      <c r="AH468" s="54"/>
    </row>
    <row r="469" spans="1:34" s="53" customFormat="1" ht="14.25">
      <c r="A469" s="54"/>
      <c r="B469" s="47"/>
      <c r="C469" s="74" t="s">
        <v>485</v>
      </c>
      <c r="D469" s="72"/>
      <c r="E469" s="72" t="s">
        <v>486</v>
      </c>
      <c r="F469" s="49" t="s">
        <v>30</v>
      </c>
      <c r="G469" s="49"/>
      <c r="H469" s="50" t="str">
        <f t="shared" si="29"/>
        <v>D</v>
      </c>
      <c r="I469" s="50" t="str">
        <f t="shared" si="29"/>
        <v>C</v>
      </c>
      <c r="J469" s="34">
        <f t="shared" si="31"/>
        <v>0</v>
      </c>
      <c r="K469" s="34">
        <f t="shared" si="31"/>
        <v>0</v>
      </c>
      <c r="L469" s="34">
        <f t="shared" si="31"/>
        <v>0</v>
      </c>
      <c r="M469" s="34">
        <f t="shared" si="31"/>
        <v>1660</v>
      </c>
      <c r="N469" s="34">
        <f t="shared" si="31"/>
        <v>1660</v>
      </c>
      <c r="O469" s="88" t="s">
        <v>86</v>
      </c>
      <c r="P469" s="88" t="s">
        <v>87</v>
      </c>
      <c r="Q469" s="85">
        <f t="shared" si="25"/>
        <v>2.4027068501097826E-3</v>
      </c>
      <c r="R469" s="86">
        <v>0</v>
      </c>
      <c r="S469" s="54">
        <v>510</v>
      </c>
      <c r="T469" s="87">
        <v>510</v>
      </c>
      <c r="V469" s="53">
        <f t="shared" si="27"/>
        <v>3.2549019607843137</v>
      </c>
      <c r="W469" s="53">
        <f t="shared" si="27"/>
        <v>3.2549019607843137</v>
      </c>
      <c r="X469" s="53">
        <f t="shared" si="28"/>
        <v>0</v>
      </c>
      <c r="Z469" s="54"/>
      <c r="AA469" s="54"/>
      <c r="AB469" s="54"/>
      <c r="AC469" s="54"/>
      <c r="AD469" s="54"/>
      <c r="AE469" s="54"/>
      <c r="AF469" s="54"/>
      <c r="AG469" s="54"/>
      <c r="AH469" s="54"/>
    </row>
    <row r="470" spans="1:34" s="53" customFormat="1" ht="14.25">
      <c r="A470" s="54"/>
      <c r="B470" s="47"/>
      <c r="C470" s="74" t="s">
        <v>446</v>
      </c>
      <c r="D470" s="72"/>
      <c r="E470" s="72" t="s">
        <v>447</v>
      </c>
      <c r="F470" s="49" t="s">
        <v>136</v>
      </c>
      <c r="G470" s="49"/>
      <c r="H470" s="50" t="str">
        <f t="shared" ref="H470:I487" si="32">H469</f>
        <v>D</v>
      </c>
      <c r="I470" s="50" t="str">
        <f t="shared" si="32"/>
        <v>C</v>
      </c>
      <c r="J470" s="34">
        <f t="shared" si="31"/>
        <v>0</v>
      </c>
      <c r="K470" s="34">
        <f t="shared" si="31"/>
        <v>0</v>
      </c>
      <c r="L470" s="34">
        <f t="shared" si="31"/>
        <v>0</v>
      </c>
      <c r="M470" s="34">
        <f t="shared" si="31"/>
        <v>2020</v>
      </c>
      <c r="N470" s="34">
        <f t="shared" si="31"/>
        <v>2020</v>
      </c>
      <c r="O470" s="88" t="s">
        <v>86</v>
      </c>
      <c r="P470" s="88" t="s">
        <v>87</v>
      </c>
      <c r="Q470" s="85">
        <f t="shared" si="25"/>
        <v>2.9237758055552778E-3</v>
      </c>
      <c r="R470" s="86">
        <v>0</v>
      </c>
      <c r="S470" s="54">
        <v>1659</v>
      </c>
      <c r="T470" s="87">
        <v>1659</v>
      </c>
      <c r="V470" s="53">
        <f t="shared" si="27"/>
        <v>1.2176009644364074</v>
      </c>
      <c r="W470" s="53">
        <f t="shared" si="27"/>
        <v>1.2176009644364074</v>
      </c>
      <c r="X470" s="53">
        <f t="shared" si="28"/>
        <v>0</v>
      </c>
      <c r="Z470" s="54"/>
      <c r="AA470" s="54"/>
      <c r="AB470" s="54"/>
      <c r="AC470" s="54"/>
      <c r="AD470" s="54"/>
      <c r="AE470" s="54"/>
      <c r="AF470" s="54"/>
      <c r="AG470" s="54"/>
      <c r="AH470" s="54"/>
    </row>
    <row r="471" spans="1:34" s="53" customFormat="1" ht="14.25">
      <c r="A471" s="54"/>
      <c r="B471" s="47"/>
      <c r="C471" s="74" t="s">
        <v>479</v>
      </c>
      <c r="D471" s="72"/>
      <c r="E471" s="72" t="s">
        <v>482</v>
      </c>
      <c r="F471" s="75" t="s">
        <v>135</v>
      </c>
      <c r="G471" s="49"/>
      <c r="H471" s="50" t="str">
        <f>H469</f>
        <v>D</v>
      </c>
      <c r="I471" s="50" t="str">
        <f>I469</f>
        <v>C</v>
      </c>
      <c r="J471" s="34">
        <f t="shared" si="31"/>
        <v>0</v>
      </c>
      <c r="K471" s="34">
        <f t="shared" si="31"/>
        <v>0</v>
      </c>
      <c r="L471" s="34">
        <f t="shared" si="31"/>
        <v>0</v>
      </c>
      <c r="M471" s="34">
        <f t="shared" si="31"/>
        <v>1803</v>
      </c>
      <c r="N471" s="34">
        <f t="shared" si="31"/>
        <v>1803</v>
      </c>
      <c r="O471" s="88" t="s">
        <v>86</v>
      </c>
      <c r="P471" s="88" t="s">
        <v>87</v>
      </c>
      <c r="Q471" s="85">
        <f>N471/$N$491</f>
        <v>2.6096870185228545E-3</v>
      </c>
      <c r="R471" s="86">
        <v>0</v>
      </c>
      <c r="S471" s="54">
        <v>1003</v>
      </c>
      <c r="T471" s="87">
        <v>1003</v>
      </c>
      <c r="V471" s="53">
        <f>M471/S471</f>
        <v>1.7976071784646062</v>
      </c>
      <c r="W471" s="53">
        <f>N471/T471</f>
        <v>1.7976071784646062</v>
      </c>
      <c r="X471" s="53">
        <f>L471+M471-N471</f>
        <v>0</v>
      </c>
      <c r="Z471" s="54"/>
      <c r="AA471" s="54"/>
      <c r="AB471" s="54"/>
      <c r="AC471" s="54"/>
      <c r="AD471" s="54"/>
      <c r="AE471" s="54"/>
      <c r="AF471" s="54"/>
      <c r="AG471" s="54"/>
      <c r="AH471" s="54"/>
    </row>
    <row r="472" spans="1:34" s="53" customFormat="1" ht="14.25">
      <c r="A472" s="54"/>
      <c r="B472" s="47"/>
      <c r="C472" s="74" t="s">
        <v>487</v>
      </c>
      <c r="D472" s="72"/>
      <c r="E472" s="72" t="s">
        <v>488</v>
      </c>
      <c r="F472" s="75" t="s">
        <v>26</v>
      </c>
      <c r="G472" s="49"/>
      <c r="H472" s="50" t="str">
        <f>H469</f>
        <v>D</v>
      </c>
      <c r="I472" s="50" t="str">
        <f>I469</f>
        <v>C</v>
      </c>
      <c r="J472" s="34">
        <f t="shared" si="31"/>
        <v>0</v>
      </c>
      <c r="K472" s="34">
        <f t="shared" si="31"/>
        <v>0</v>
      </c>
      <c r="L472" s="34">
        <f t="shared" si="31"/>
        <v>0</v>
      </c>
      <c r="M472" s="34">
        <f t="shared" si="31"/>
        <v>24</v>
      </c>
      <c r="N472" s="34">
        <f t="shared" si="31"/>
        <v>24</v>
      </c>
      <c r="O472" s="88" t="s">
        <v>86</v>
      </c>
      <c r="P472" s="88" t="s">
        <v>87</v>
      </c>
      <c r="Q472" s="85">
        <f>N472/$N$491</f>
        <v>3.4737930363033002E-5</v>
      </c>
      <c r="R472" s="86">
        <v>0</v>
      </c>
      <c r="S472" s="54">
        <v>1003</v>
      </c>
      <c r="T472" s="87">
        <v>1003</v>
      </c>
      <c r="V472" s="53">
        <f>M472/S472</f>
        <v>2.3928215353938187E-2</v>
      </c>
      <c r="W472" s="53">
        <f>N472/T472</f>
        <v>2.3928215353938187E-2</v>
      </c>
      <c r="X472" s="53">
        <f>L472+M472-N472</f>
        <v>0</v>
      </c>
      <c r="Z472" s="54"/>
      <c r="AA472" s="54"/>
      <c r="AB472" s="54"/>
      <c r="AC472" s="54"/>
      <c r="AD472" s="54"/>
      <c r="AE472" s="54"/>
      <c r="AF472" s="54"/>
      <c r="AG472" s="54"/>
      <c r="AH472" s="54"/>
    </row>
    <row r="473" spans="1:34" s="53" customFormat="1" ht="14.25">
      <c r="A473" s="54"/>
      <c r="B473" s="47"/>
      <c r="C473" s="71" t="s">
        <v>493</v>
      </c>
      <c r="D473" s="72"/>
      <c r="E473" s="72" t="s">
        <v>494</v>
      </c>
      <c r="F473" s="73" t="s">
        <v>135</v>
      </c>
      <c r="G473" s="49"/>
      <c r="H473" s="50" t="str">
        <f>H470</f>
        <v>D</v>
      </c>
      <c r="I473" s="50" t="str">
        <f>I470</f>
        <v>C</v>
      </c>
      <c r="J473" s="34">
        <f t="shared" si="31"/>
        <v>0</v>
      </c>
      <c r="K473" s="34">
        <f t="shared" si="31"/>
        <v>0</v>
      </c>
      <c r="L473" s="34">
        <f t="shared" si="31"/>
        <v>0</v>
      </c>
      <c r="M473" s="34">
        <f t="shared" si="31"/>
        <v>700</v>
      </c>
      <c r="N473" s="34">
        <f t="shared" si="31"/>
        <v>700</v>
      </c>
      <c r="O473" s="88" t="s">
        <v>86</v>
      </c>
      <c r="P473" s="88" t="s">
        <v>87</v>
      </c>
      <c r="Q473" s="85">
        <f t="shared" si="25"/>
        <v>1.0131896355884626E-3</v>
      </c>
      <c r="R473" s="86">
        <v>0</v>
      </c>
      <c r="S473" s="54">
        <v>1003</v>
      </c>
      <c r="T473" s="87">
        <v>1003</v>
      </c>
      <c r="V473" s="53">
        <f t="shared" si="27"/>
        <v>0.69790628115653042</v>
      </c>
      <c r="W473" s="53">
        <f t="shared" si="27"/>
        <v>0.69790628115653042</v>
      </c>
      <c r="X473" s="53">
        <f t="shared" si="28"/>
        <v>0</v>
      </c>
      <c r="Z473" s="54"/>
      <c r="AA473" s="54"/>
      <c r="AB473" s="54"/>
      <c r="AC473" s="54"/>
      <c r="AD473" s="54"/>
      <c r="AE473" s="54"/>
      <c r="AF473" s="54"/>
      <c r="AG473" s="54"/>
      <c r="AH473" s="54"/>
    </row>
    <row r="474" spans="1:34" s="53" customFormat="1" ht="14.25">
      <c r="A474" s="54"/>
      <c r="B474" s="47"/>
      <c r="C474" s="95" t="s">
        <v>74</v>
      </c>
      <c r="D474" s="92"/>
      <c r="E474" s="92"/>
      <c r="F474" s="93"/>
      <c r="G474" s="93"/>
      <c r="H474" s="50" t="str">
        <f t="shared" si="32"/>
        <v>D</v>
      </c>
      <c r="I474" s="50" t="str">
        <f t="shared" si="32"/>
        <v>C</v>
      </c>
      <c r="J474" s="94">
        <f>SUM(J452:J473)</f>
        <v>23720</v>
      </c>
      <c r="K474" s="94">
        <f>SUM(K452:K473)</f>
        <v>14431</v>
      </c>
      <c r="L474" s="94">
        <f>SUM(L452:L473)</f>
        <v>38151</v>
      </c>
      <c r="M474" s="94">
        <f>SUM(M452:M473)</f>
        <v>622995.44634999998</v>
      </c>
      <c r="N474" s="94">
        <f>SUM(N452:N473)</f>
        <v>661146.44634999998</v>
      </c>
      <c r="O474" s="88"/>
      <c r="P474" s="88"/>
      <c r="Q474" s="85">
        <f t="shared" si="25"/>
        <v>0.9569524672113765</v>
      </c>
      <c r="R474" s="86">
        <v>46726</v>
      </c>
      <c r="S474" s="54">
        <v>651498</v>
      </c>
      <c r="T474" s="87">
        <v>698224</v>
      </c>
      <c r="U474" s="53">
        <f>L474/R474</f>
        <v>0.8164833283396824</v>
      </c>
      <c r="V474" s="53">
        <f t="shared" si="27"/>
        <v>0.95625074267303967</v>
      </c>
      <c r="W474" s="53">
        <f t="shared" si="27"/>
        <v>0.94689733717259783</v>
      </c>
      <c r="X474" s="53">
        <f t="shared" si="28"/>
        <v>0</v>
      </c>
      <c r="Z474" s="54"/>
      <c r="AA474" s="54"/>
      <c r="AB474" s="54"/>
      <c r="AC474" s="54"/>
      <c r="AD474" s="54"/>
      <c r="AE474" s="54"/>
      <c r="AF474" s="54"/>
      <c r="AG474" s="54"/>
      <c r="AH474" s="54"/>
    </row>
    <row r="475" spans="1:34" s="53" customFormat="1" ht="14.25">
      <c r="A475" s="54"/>
      <c r="B475" s="47"/>
      <c r="C475" s="47" t="s">
        <v>474</v>
      </c>
      <c r="D475" s="47"/>
      <c r="E475" s="47" t="s">
        <v>127</v>
      </c>
      <c r="F475" s="49" t="s">
        <v>24</v>
      </c>
      <c r="G475" s="49"/>
      <c r="H475" s="50" t="str">
        <f t="shared" si="32"/>
        <v>D</v>
      </c>
      <c r="I475" s="50" t="str">
        <f t="shared" si="32"/>
        <v>C</v>
      </c>
      <c r="J475" s="34">
        <f t="shared" ref="J475:N489" si="33">SUMIFS(J$2:J$431,$C$2:$C$431,$C475,$F$2:$F$431,$F475,$E$2:$E$431,$E475,$H$2:$H$431,$H475,$I$2:$I$431,$I475)</f>
        <v>901</v>
      </c>
      <c r="K475" s="34">
        <f t="shared" si="33"/>
        <v>0</v>
      </c>
      <c r="L475" s="34">
        <f t="shared" si="33"/>
        <v>901</v>
      </c>
      <c r="M475" s="34">
        <f t="shared" si="33"/>
        <v>0</v>
      </c>
      <c r="N475" s="34">
        <f t="shared" si="33"/>
        <v>901</v>
      </c>
      <c r="O475" s="88" t="s">
        <v>88</v>
      </c>
      <c r="P475" s="88" t="s">
        <v>85</v>
      </c>
      <c r="Q475" s="85">
        <f t="shared" si="25"/>
        <v>1.3041198023788639E-3</v>
      </c>
      <c r="R475" s="86">
        <v>1082</v>
      </c>
      <c r="S475" s="54">
        <v>0</v>
      </c>
      <c r="T475" s="87">
        <v>1082</v>
      </c>
      <c r="U475" s="53">
        <f>L475/R475</f>
        <v>0.83271719038817005</v>
      </c>
      <c r="W475" s="53">
        <f t="shared" si="27"/>
        <v>0.83271719038817005</v>
      </c>
      <c r="X475" s="53">
        <f t="shared" si="28"/>
        <v>0</v>
      </c>
      <c r="Z475" s="54"/>
      <c r="AA475" s="54"/>
      <c r="AB475" s="54"/>
      <c r="AC475" s="54"/>
      <c r="AD475" s="54"/>
      <c r="AE475" s="54"/>
      <c r="AF475" s="54"/>
      <c r="AG475" s="54"/>
      <c r="AH475" s="54"/>
    </row>
    <row r="476" spans="1:34" s="54" customFormat="1" ht="14.25">
      <c r="B476" s="47"/>
      <c r="C476" s="47" t="s">
        <v>475</v>
      </c>
      <c r="D476" s="47"/>
      <c r="E476" s="47" t="s">
        <v>128</v>
      </c>
      <c r="F476" s="49" t="s">
        <v>24</v>
      </c>
      <c r="G476" s="49"/>
      <c r="H476" s="50" t="str">
        <f t="shared" si="32"/>
        <v>D</v>
      </c>
      <c r="I476" s="50" t="str">
        <f t="shared" si="32"/>
        <v>C</v>
      </c>
      <c r="J476" s="34">
        <f t="shared" si="33"/>
        <v>4949</v>
      </c>
      <c r="K476" s="34">
        <f t="shared" si="33"/>
        <v>0</v>
      </c>
      <c r="L476" s="34">
        <f t="shared" si="33"/>
        <v>4949</v>
      </c>
      <c r="M476" s="34">
        <f t="shared" si="33"/>
        <v>0</v>
      </c>
      <c r="N476" s="34">
        <f t="shared" si="33"/>
        <v>4949</v>
      </c>
      <c r="O476" s="88" t="s">
        <v>88</v>
      </c>
      <c r="P476" s="88" t="s">
        <v>85</v>
      </c>
      <c r="Q476" s="85">
        <f t="shared" si="25"/>
        <v>7.1632507236104306E-3</v>
      </c>
      <c r="R476" s="86">
        <v>5128</v>
      </c>
      <c r="S476" s="54">
        <v>0</v>
      </c>
      <c r="T476" s="87">
        <v>5128</v>
      </c>
      <c r="U476" s="53">
        <f>L476/R476</f>
        <v>0.96509360374414976</v>
      </c>
      <c r="V476" s="53"/>
      <c r="W476" s="53">
        <f t="shared" si="27"/>
        <v>0.96509360374414976</v>
      </c>
      <c r="X476" s="53">
        <f t="shared" si="28"/>
        <v>0</v>
      </c>
      <c r="Y476" s="53"/>
    </row>
    <row r="477" spans="1:34" s="54" customFormat="1" ht="14.25">
      <c r="B477" s="47"/>
      <c r="C477" s="47" t="s">
        <v>144</v>
      </c>
      <c r="D477" s="47"/>
      <c r="E477" s="48" t="s">
        <v>105</v>
      </c>
      <c r="F477" s="49" t="s">
        <v>26</v>
      </c>
      <c r="G477" s="49"/>
      <c r="H477" s="50" t="str">
        <f t="shared" si="32"/>
        <v>D</v>
      </c>
      <c r="I477" s="50" t="str">
        <f t="shared" si="32"/>
        <v>C</v>
      </c>
      <c r="J477" s="34">
        <f t="shared" si="33"/>
        <v>0</v>
      </c>
      <c r="K477" s="34">
        <f t="shared" si="33"/>
        <v>0</v>
      </c>
      <c r="L477" s="34">
        <f t="shared" si="33"/>
        <v>0</v>
      </c>
      <c r="M477" s="34">
        <f t="shared" si="33"/>
        <v>1964</v>
      </c>
      <c r="N477" s="34">
        <f t="shared" si="33"/>
        <v>1964</v>
      </c>
      <c r="O477" s="88" t="s">
        <v>88</v>
      </c>
      <c r="P477" s="88" t="s">
        <v>87</v>
      </c>
      <c r="Q477" s="85">
        <f t="shared" si="25"/>
        <v>2.8427206347082009E-3</v>
      </c>
      <c r="R477" s="86">
        <v>0</v>
      </c>
      <c r="S477" s="54">
        <v>1958</v>
      </c>
      <c r="T477" s="87">
        <v>1958</v>
      </c>
      <c r="U477" s="53"/>
      <c r="V477" s="53">
        <f t="shared" si="27"/>
        <v>1.0030643513789581</v>
      </c>
      <c r="W477" s="53">
        <f t="shared" si="27"/>
        <v>1.0030643513789581</v>
      </c>
      <c r="X477" s="53">
        <f t="shared" si="28"/>
        <v>0</v>
      </c>
      <c r="Y477" s="53"/>
      <c r="AB477" s="54" t="s">
        <v>425</v>
      </c>
    </row>
    <row r="478" spans="1:34" s="54" customFormat="1" ht="14.25">
      <c r="B478" s="47"/>
      <c r="C478" s="48" t="s">
        <v>422</v>
      </c>
      <c r="D478" s="47"/>
      <c r="E478" s="47" t="s">
        <v>109</v>
      </c>
      <c r="F478" s="49" t="s">
        <v>30</v>
      </c>
      <c r="G478" s="49"/>
      <c r="H478" s="50" t="str">
        <f t="shared" si="32"/>
        <v>D</v>
      </c>
      <c r="I478" s="50" t="str">
        <f t="shared" si="32"/>
        <v>C</v>
      </c>
      <c r="J478" s="34">
        <f t="shared" si="33"/>
        <v>0</v>
      </c>
      <c r="K478" s="34">
        <f t="shared" si="33"/>
        <v>0</v>
      </c>
      <c r="L478" s="34">
        <f t="shared" si="33"/>
        <v>0</v>
      </c>
      <c r="M478" s="34">
        <f t="shared" si="33"/>
        <v>292</v>
      </c>
      <c r="N478" s="34">
        <f t="shared" si="33"/>
        <v>292</v>
      </c>
      <c r="O478" s="88" t="s">
        <v>88</v>
      </c>
      <c r="P478" s="88" t="s">
        <v>87</v>
      </c>
      <c r="Q478" s="85">
        <f t="shared" si="25"/>
        <v>4.2264481941690153E-4</v>
      </c>
      <c r="R478" s="86">
        <v>0</v>
      </c>
      <c r="S478" s="54">
        <v>548</v>
      </c>
      <c r="T478" s="87">
        <v>548</v>
      </c>
      <c r="U478" s="53"/>
      <c r="V478" s="53">
        <f t="shared" si="27"/>
        <v>0.53284671532846717</v>
      </c>
      <c r="W478" s="53">
        <f t="shared" si="27"/>
        <v>0.53284671532846717</v>
      </c>
      <c r="X478" s="53">
        <f>L478+M478-N478</f>
        <v>0</v>
      </c>
      <c r="Y478" s="53"/>
    </row>
    <row r="479" spans="1:34" s="54" customFormat="1" ht="14.25">
      <c r="B479" s="47"/>
      <c r="C479" s="48" t="s">
        <v>423</v>
      </c>
      <c r="D479" s="47"/>
      <c r="E479" s="47" t="s">
        <v>110</v>
      </c>
      <c r="F479" s="49" t="s">
        <v>30</v>
      </c>
      <c r="G479" s="49"/>
      <c r="H479" s="50" t="str">
        <f t="shared" si="32"/>
        <v>D</v>
      </c>
      <c r="I479" s="50" t="str">
        <f t="shared" si="32"/>
        <v>C</v>
      </c>
      <c r="J479" s="34">
        <f t="shared" si="33"/>
        <v>0</v>
      </c>
      <c r="K479" s="34">
        <f t="shared" si="33"/>
        <v>0</v>
      </c>
      <c r="L479" s="34">
        <f t="shared" si="33"/>
        <v>0</v>
      </c>
      <c r="M479" s="34">
        <f t="shared" si="33"/>
        <v>1</v>
      </c>
      <c r="N479" s="34">
        <f t="shared" si="33"/>
        <v>1</v>
      </c>
      <c r="O479" s="88" t="s">
        <v>88</v>
      </c>
      <c r="P479" s="88" t="s">
        <v>87</v>
      </c>
      <c r="Q479" s="85">
        <f t="shared" si="25"/>
        <v>1.4474137651263752E-6</v>
      </c>
      <c r="R479" s="86">
        <v>0</v>
      </c>
      <c r="S479" s="54">
        <v>126</v>
      </c>
      <c r="T479" s="87">
        <v>126</v>
      </c>
      <c r="U479" s="53"/>
      <c r="V479" s="53">
        <f t="shared" si="27"/>
        <v>7.9365079365079361E-3</v>
      </c>
      <c r="W479" s="53">
        <f t="shared" si="27"/>
        <v>7.9365079365079361E-3</v>
      </c>
      <c r="X479" s="53">
        <f t="shared" si="28"/>
        <v>0</v>
      </c>
      <c r="Y479" s="53"/>
    </row>
    <row r="480" spans="1:34" s="54" customFormat="1" ht="14.25">
      <c r="B480" s="47"/>
      <c r="C480" s="48" t="s">
        <v>429</v>
      </c>
      <c r="D480" s="47"/>
      <c r="E480" s="48" t="s">
        <v>426</v>
      </c>
      <c r="F480" s="79" t="s">
        <v>24</v>
      </c>
      <c r="G480" s="49"/>
      <c r="H480" s="50" t="str">
        <f t="shared" si="32"/>
        <v>D</v>
      </c>
      <c r="I480" s="50" t="str">
        <f t="shared" si="32"/>
        <v>C</v>
      </c>
      <c r="J480" s="34">
        <f t="shared" si="33"/>
        <v>0</v>
      </c>
      <c r="K480" s="34">
        <f t="shared" si="33"/>
        <v>0</v>
      </c>
      <c r="L480" s="34">
        <f t="shared" si="33"/>
        <v>0</v>
      </c>
      <c r="M480" s="34">
        <f t="shared" si="33"/>
        <v>24</v>
      </c>
      <c r="N480" s="34">
        <f t="shared" si="33"/>
        <v>24</v>
      </c>
      <c r="O480" s="88" t="s">
        <v>88</v>
      </c>
      <c r="P480" s="88" t="s">
        <v>87</v>
      </c>
      <c r="Q480" s="85">
        <f t="shared" si="25"/>
        <v>3.4737930363033002E-5</v>
      </c>
      <c r="R480" s="86">
        <v>0</v>
      </c>
      <c r="S480" s="54">
        <v>55</v>
      </c>
      <c r="T480" s="87">
        <v>55</v>
      </c>
      <c r="U480" s="53"/>
      <c r="V480" s="53">
        <f t="shared" si="27"/>
        <v>0.43636363636363634</v>
      </c>
      <c r="W480" s="53">
        <f t="shared" si="27"/>
        <v>0.43636363636363634</v>
      </c>
      <c r="X480" s="53">
        <f>L480+M480-N480</f>
        <v>0</v>
      </c>
      <c r="Y480" s="53"/>
    </row>
    <row r="481" spans="1:34" s="54" customFormat="1" ht="14.25">
      <c r="B481" s="47"/>
      <c r="C481" s="48" t="s">
        <v>90</v>
      </c>
      <c r="D481" s="55"/>
      <c r="E481" s="48" t="s">
        <v>124</v>
      </c>
      <c r="F481" s="49" t="s">
        <v>27</v>
      </c>
      <c r="G481" s="49"/>
      <c r="H481" s="50" t="str">
        <f t="shared" si="32"/>
        <v>D</v>
      </c>
      <c r="I481" s="50" t="str">
        <f t="shared" si="32"/>
        <v>C</v>
      </c>
      <c r="J481" s="34">
        <f t="shared" si="33"/>
        <v>0</v>
      </c>
      <c r="K481" s="34">
        <f t="shared" si="33"/>
        <v>0</v>
      </c>
      <c r="L481" s="34">
        <f t="shared" si="33"/>
        <v>0</v>
      </c>
      <c r="M481" s="34">
        <f t="shared" si="33"/>
        <v>18068</v>
      </c>
      <c r="N481" s="34">
        <f t="shared" si="33"/>
        <v>18068</v>
      </c>
      <c r="O481" s="88" t="s">
        <v>88</v>
      </c>
      <c r="P481" s="88" t="s">
        <v>87</v>
      </c>
      <c r="Q481" s="85">
        <f t="shared" si="25"/>
        <v>2.6151871908303346E-2</v>
      </c>
      <c r="R481" s="86">
        <v>0</v>
      </c>
      <c r="S481" s="54">
        <v>18700</v>
      </c>
      <c r="T481" s="87">
        <v>18700</v>
      </c>
      <c r="U481" s="53"/>
      <c r="V481" s="53">
        <f t="shared" si="27"/>
        <v>0.96620320855614972</v>
      </c>
      <c r="W481" s="53">
        <f t="shared" si="27"/>
        <v>0.96620320855614972</v>
      </c>
      <c r="X481" s="53">
        <f t="shared" si="28"/>
        <v>0</v>
      </c>
      <c r="Y481" s="53"/>
    </row>
    <row r="482" spans="1:34" s="54" customFormat="1" ht="14.25">
      <c r="B482" s="47"/>
      <c r="C482" s="47" t="s">
        <v>145</v>
      </c>
      <c r="D482" s="47"/>
      <c r="E482" s="78" t="s">
        <v>111</v>
      </c>
      <c r="F482" s="75" t="s">
        <v>135</v>
      </c>
      <c r="G482" s="49"/>
      <c r="H482" s="50" t="str">
        <f t="shared" si="32"/>
        <v>D</v>
      </c>
      <c r="I482" s="50" t="str">
        <f t="shared" si="32"/>
        <v>C</v>
      </c>
      <c r="J482" s="34">
        <f t="shared" si="33"/>
        <v>0</v>
      </c>
      <c r="K482" s="34">
        <f t="shared" si="33"/>
        <v>0</v>
      </c>
      <c r="L482" s="34">
        <f t="shared" si="33"/>
        <v>0</v>
      </c>
      <c r="M482" s="34">
        <f t="shared" si="33"/>
        <v>0</v>
      </c>
      <c r="N482" s="34">
        <f t="shared" si="33"/>
        <v>0</v>
      </c>
      <c r="O482" s="88" t="s">
        <v>88</v>
      </c>
      <c r="P482" s="88" t="s">
        <v>87</v>
      </c>
      <c r="Q482" s="85">
        <f t="shared" si="25"/>
        <v>0</v>
      </c>
      <c r="R482" s="86">
        <v>0</v>
      </c>
      <c r="S482" s="54">
        <v>0</v>
      </c>
      <c r="T482" s="87">
        <v>0</v>
      </c>
      <c r="U482" s="53"/>
      <c r="V482" s="53"/>
      <c r="W482" s="53"/>
      <c r="X482" s="53">
        <f t="shared" si="28"/>
        <v>0</v>
      </c>
      <c r="Y482" s="53"/>
    </row>
    <row r="483" spans="1:34" s="54" customFormat="1" ht="14.25">
      <c r="B483" s="47"/>
      <c r="C483" s="48" t="s">
        <v>147</v>
      </c>
      <c r="D483" s="55"/>
      <c r="E483" s="48" t="s">
        <v>431</v>
      </c>
      <c r="F483" s="49" t="s">
        <v>30</v>
      </c>
      <c r="G483" s="49"/>
      <c r="H483" s="50" t="str">
        <f t="shared" si="32"/>
        <v>D</v>
      </c>
      <c r="I483" s="50" t="str">
        <f t="shared" si="32"/>
        <v>C</v>
      </c>
      <c r="J483" s="34">
        <f t="shared" si="33"/>
        <v>0</v>
      </c>
      <c r="K483" s="34">
        <f t="shared" si="33"/>
        <v>0</v>
      </c>
      <c r="L483" s="34">
        <f t="shared" si="33"/>
        <v>0</v>
      </c>
      <c r="M483" s="34">
        <f t="shared" si="33"/>
        <v>231</v>
      </c>
      <c r="N483" s="34">
        <f t="shared" si="33"/>
        <v>231</v>
      </c>
      <c r="O483" s="88" t="s">
        <v>88</v>
      </c>
      <c r="P483" s="88" t="s">
        <v>87</v>
      </c>
      <c r="Q483" s="85">
        <f t="shared" si="25"/>
        <v>3.3435257974419265E-4</v>
      </c>
      <c r="R483" s="86">
        <v>0</v>
      </c>
      <c r="S483" s="54">
        <v>1000</v>
      </c>
      <c r="T483" s="87">
        <v>1000</v>
      </c>
      <c r="U483" s="53"/>
      <c r="V483" s="53">
        <f t="shared" si="27"/>
        <v>0.23100000000000001</v>
      </c>
      <c r="W483" s="53">
        <f t="shared" si="27"/>
        <v>0.23100000000000001</v>
      </c>
      <c r="X483" s="53">
        <f t="shared" si="28"/>
        <v>0</v>
      </c>
      <c r="Y483" s="53"/>
    </row>
    <row r="484" spans="1:34" s="54" customFormat="1" ht="14.25">
      <c r="B484" s="47"/>
      <c r="C484" s="47" t="s">
        <v>42</v>
      </c>
      <c r="D484" s="47"/>
      <c r="E484" s="47" t="s">
        <v>112</v>
      </c>
      <c r="F484" s="49" t="s">
        <v>28</v>
      </c>
      <c r="G484" s="49"/>
      <c r="H484" s="50" t="str">
        <f t="shared" si="32"/>
        <v>D</v>
      </c>
      <c r="I484" s="50" t="str">
        <f t="shared" si="32"/>
        <v>C</v>
      </c>
      <c r="J484" s="34">
        <f t="shared" si="33"/>
        <v>0</v>
      </c>
      <c r="K484" s="34">
        <f t="shared" si="33"/>
        <v>0</v>
      </c>
      <c r="L484" s="34">
        <f t="shared" si="33"/>
        <v>0</v>
      </c>
      <c r="M484" s="34">
        <f t="shared" si="33"/>
        <v>100</v>
      </c>
      <c r="N484" s="34">
        <f t="shared" si="33"/>
        <v>100</v>
      </c>
      <c r="O484" s="88" t="s">
        <v>88</v>
      </c>
      <c r="P484" s="88" t="s">
        <v>87</v>
      </c>
      <c r="Q484" s="85">
        <f t="shared" si="25"/>
        <v>1.4474137651263752E-4</v>
      </c>
      <c r="R484" s="86">
        <v>0</v>
      </c>
      <c r="S484" s="54">
        <v>270</v>
      </c>
      <c r="T484" s="87">
        <v>270</v>
      </c>
      <c r="U484" s="53"/>
      <c r="V484" s="53">
        <f t="shared" si="27"/>
        <v>0.37037037037037035</v>
      </c>
      <c r="W484" s="53">
        <f t="shared" si="27"/>
        <v>0.37037037037037035</v>
      </c>
      <c r="X484" s="53">
        <f t="shared" si="28"/>
        <v>0</v>
      </c>
      <c r="Y484" s="53"/>
    </row>
    <row r="485" spans="1:34" s="54" customFormat="1" ht="14.25">
      <c r="B485" s="47"/>
      <c r="C485" s="48" t="s">
        <v>146</v>
      </c>
      <c r="D485" s="55"/>
      <c r="E485" s="78" t="s">
        <v>142</v>
      </c>
      <c r="F485" s="49" t="s">
        <v>27</v>
      </c>
      <c r="G485" s="49"/>
      <c r="H485" s="50" t="str">
        <f t="shared" si="32"/>
        <v>D</v>
      </c>
      <c r="I485" s="50" t="str">
        <f t="shared" si="32"/>
        <v>C</v>
      </c>
      <c r="J485" s="34">
        <f t="shared" si="33"/>
        <v>0</v>
      </c>
      <c r="K485" s="34">
        <f t="shared" si="33"/>
        <v>0</v>
      </c>
      <c r="L485" s="34">
        <f t="shared" si="33"/>
        <v>0</v>
      </c>
      <c r="M485" s="34">
        <f t="shared" si="33"/>
        <v>2801</v>
      </c>
      <c r="N485" s="34">
        <f t="shared" si="33"/>
        <v>2801</v>
      </c>
      <c r="O485" s="88" t="s">
        <v>88</v>
      </c>
      <c r="P485" s="88" t="s">
        <v>87</v>
      </c>
      <c r="Q485" s="85">
        <f t="shared" si="25"/>
        <v>4.0542059561189765E-3</v>
      </c>
      <c r="R485" s="86">
        <v>0</v>
      </c>
      <c r="S485" s="54">
        <v>2800</v>
      </c>
      <c r="T485" s="87">
        <v>2800</v>
      </c>
      <c r="U485" s="53"/>
      <c r="V485" s="53">
        <f t="shared" si="27"/>
        <v>1.0003571428571429</v>
      </c>
      <c r="W485" s="53">
        <f t="shared" si="27"/>
        <v>1.0003571428571429</v>
      </c>
      <c r="X485" s="53">
        <f t="shared" si="28"/>
        <v>0</v>
      </c>
      <c r="Y485" s="53"/>
    </row>
    <row r="486" spans="1:34" s="54" customFormat="1" ht="14.25">
      <c r="B486" s="47"/>
      <c r="C486" s="48" t="s">
        <v>420</v>
      </c>
      <c r="D486" s="55"/>
      <c r="E486" s="48" t="s">
        <v>421</v>
      </c>
      <c r="F486" s="49" t="s">
        <v>27</v>
      </c>
      <c r="G486" s="49"/>
      <c r="H486" s="50" t="str">
        <f t="shared" si="32"/>
        <v>D</v>
      </c>
      <c r="I486" s="50" t="str">
        <f t="shared" si="32"/>
        <v>C</v>
      </c>
      <c r="J486" s="34">
        <f t="shared" si="33"/>
        <v>0</v>
      </c>
      <c r="K486" s="34">
        <f t="shared" si="33"/>
        <v>0</v>
      </c>
      <c r="L486" s="34">
        <f t="shared" si="33"/>
        <v>0</v>
      </c>
      <c r="M486" s="34">
        <f t="shared" si="33"/>
        <v>173</v>
      </c>
      <c r="N486" s="34">
        <f t="shared" si="33"/>
        <v>173</v>
      </c>
      <c r="O486" s="88" t="s">
        <v>88</v>
      </c>
      <c r="P486" s="88" t="s">
        <v>87</v>
      </c>
      <c r="Q486" s="85">
        <f t="shared" si="25"/>
        <v>2.504025813668629E-4</v>
      </c>
      <c r="R486" s="86">
        <v>0</v>
      </c>
      <c r="S486" s="54">
        <v>182</v>
      </c>
      <c r="T486" s="87">
        <v>182</v>
      </c>
      <c r="U486" s="53"/>
      <c r="V486" s="53">
        <f t="shared" si="27"/>
        <v>0.9505494505494505</v>
      </c>
      <c r="W486" s="53">
        <f t="shared" si="27"/>
        <v>0.9505494505494505</v>
      </c>
      <c r="X486" s="53">
        <f>L486+M486-N486</f>
        <v>0</v>
      </c>
      <c r="Y486" s="53"/>
    </row>
    <row r="487" spans="1:34" s="54" customFormat="1" ht="14.25">
      <c r="B487" s="47"/>
      <c r="C487" s="74" t="s">
        <v>427</v>
      </c>
      <c r="D487" s="55"/>
      <c r="E487" s="72" t="s">
        <v>428</v>
      </c>
      <c r="F487" s="75" t="s">
        <v>28</v>
      </c>
      <c r="G487" s="49"/>
      <c r="H487" s="50" t="str">
        <f t="shared" si="32"/>
        <v>D</v>
      </c>
      <c r="I487" s="50" t="str">
        <f t="shared" si="32"/>
        <v>C</v>
      </c>
      <c r="J487" s="34">
        <f t="shared" si="33"/>
        <v>0</v>
      </c>
      <c r="K487" s="34">
        <f t="shared" si="33"/>
        <v>0</v>
      </c>
      <c r="L487" s="34">
        <f t="shared" si="33"/>
        <v>0</v>
      </c>
      <c r="M487" s="34">
        <f t="shared" si="33"/>
        <v>113</v>
      </c>
      <c r="N487" s="34">
        <f t="shared" si="33"/>
        <v>113</v>
      </c>
      <c r="O487" s="88" t="s">
        <v>88</v>
      </c>
      <c r="P487" s="88" t="s">
        <v>87</v>
      </c>
      <c r="Q487" s="85">
        <f t="shared" si="25"/>
        <v>1.6355775545928038E-4</v>
      </c>
      <c r="R487" s="86">
        <v>0</v>
      </c>
      <c r="S487" s="54">
        <v>286</v>
      </c>
      <c r="T487" s="87">
        <v>286</v>
      </c>
      <c r="U487" s="53"/>
      <c r="V487" s="53">
        <f t="shared" si="27"/>
        <v>0.3951048951048951</v>
      </c>
      <c r="W487" s="53">
        <f t="shared" si="27"/>
        <v>0.3951048951048951</v>
      </c>
      <c r="X487" s="53">
        <f>L487+M487-N487</f>
        <v>0</v>
      </c>
      <c r="Y487" s="53"/>
    </row>
    <row r="488" spans="1:34" s="54" customFormat="1" ht="14.25">
      <c r="B488" s="47"/>
      <c r="C488" s="74" t="s">
        <v>461</v>
      </c>
      <c r="D488" s="72"/>
      <c r="E488" s="72" t="s">
        <v>462</v>
      </c>
      <c r="F488" s="75" t="s">
        <v>135</v>
      </c>
      <c r="G488" s="49"/>
      <c r="H488" s="50" t="str">
        <f t="shared" ref="H488:I491" si="34">H487</f>
        <v>D</v>
      </c>
      <c r="I488" s="50" t="str">
        <f t="shared" si="34"/>
        <v>C</v>
      </c>
      <c r="J488" s="34">
        <f t="shared" si="33"/>
        <v>0</v>
      </c>
      <c r="K488" s="34">
        <f t="shared" si="33"/>
        <v>0</v>
      </c>
      <c r="L488" s="34">
        <f t="shared" si="33"/>
        <v>0</v>
      </c>
      <c r="M488" s="34">
        <f t="shared" si="33"/>
        <v>0</v>
      </c>
      <c r="N488" s="34">
        <f t="shared" si="33"/>
        <v>0</v>
      </c>
      <c r="O488" s="88" t="s">
        <v>88</v>
      </c>
      <c r="P488" s="88" t="s">
        <v>87</v>
      </c>
      <c r="Q488" s="85">
        <f t="shared" si="25"/>
        <v>0</v>
      </c>
      <c r="R488" s="86">
        <v>0</v>
      </c>
      <c r="S488" s="54">
        <v>115</v>
      </c>
      <c r="T488" s="87">
        <v>115</v>
      </c>
      <c r="U488" s="53"/>
      <c r="V488" s="53">
        <f t="shared" si="27"/>
        <v>0</v>
      </c>
      <c r="W488" s="53">
        <f t="shared" si="27"/>
        <v>0</v>
      </c>
      <c r="X488" s="53">
        <f>L488+M488-N488</f>
        <v>0</v>
      </c>
      <c r="Y488" s="53"/>
    </row>
    <row r="489" spans="1:34" s="54" customFormat="1" ht="14.25">
      <c r="B489" s="47"/>
      <c r="C489" s="74" t="s">
        <v>454</v>
      </c>
      <c r="D489" s="72"/>
      <c r="E489" s="72" t="s">
        <v>453</v>
      </c>
      <c r="F489" s="75" t="s">
        <v>30</v>
      </c>
      <c r="G489" s="49"/>
      <c r="H489" s="50" t="str">
        <f t="shared" si="34"/>
        <v>D</v>
      </c>
      <c r="I489" s="50" t="str">
        <f t="shared" si="34"/>
        <v>C</v>
      </c>
      <c r="J489" s="34">
        <f t="shared" si="33"/>
        <v>0</v>
      </c>
      <c r="K489" s="34">
        <f t="shared" si="33"/>
        <v>0</v>
      </c>
      <c r="L489" s="34">
        <f t="shared" si="33"/>
        <v>0</v>
      </c>
      <c r="M489" s="34">
        <f t="shared" si="33"/>
        <v>124</v>
      </c>
      <c r="N489" s="34">
        <f t="shared" si="33"/>
        <v>124</v>
      </c>
      <c r="O489" s="88" t="s">
        <v>88</v>
      </c>
      <c r="P489" s="88" t="s">
        <v>87</v>
      </c>
      <c r="Q489" s="85">
        <f t="shared" si="25"/>
        <v>1.7947930687567051E-4</v>
      </c>
      <c r="R489" s="86">
        <v>0</v>
      </c>
      <c r="S489" s="54">
        <v>400</v>
      </c>
      <c r="T489" s="87">
        <v>400</v>
      </c>
      <c r="U489" s="53"/>
      <c r="V489" s="53">
        <f t="shared" si="27"/>
        <v>0.31</v>
      </c>
      <c r="W489" s="53">
        <f t="shared" si="27"/>
        <v>0.31</v>
      </c>
      <c r="X489" s="53">
        <f>L489+M489-N489</f>
        <v>0</v>
      </c>
      <c r="Y489" s="53"/>
    </row>
    <row r="490" spans="1:34" s="54" customFormat="1" ht="14.25">
      <c r="B490" s="47"/>
      <c r="C490" s="92" t="s">
        <v>75</v>
      </c>
      <c r="D490" s="92"/>
      <c r="E490" s="92"/>
      <c r="F490" s="93"/>
      <c r="G490" s="93"/>
      <c r="H490" s="50" t="str">
        <f t="shared" si="34"/>
        <v>D</v>
      </c>
      <c r="I490" s="50" t="str">
        <f t="shared" si="34"/>
        <v>C</v>
      </c>
      <c r="J490" s="94">
        <f>SUM(J475:J489)</f>
        <v>5850</v>
      </c>
      <c r="K490" s="94">
        <f>SUM(K475:K489)</f>
        <v>0</v>
      </c>
      <c r="L490" s="94">
        <f>SUM(L475:L489)</f>
        <v>5850</v>
      </c>
      <c r="M490" s="94">
        <f>SUM(M475:M489)</f>
        <v>23891</v>
      </c>
      <c r="N490" s="94">
        <f>SUM(N475:N489)</f>
        <v>29741</v>
      </c>
      <c r="O490" s="88"/>
      <c r="P490" s="88"/>
      <c r="Q490" s="85">
        <f t="shared" si="25"/>
        <v>4.3047532788623527E-2</v>
      </c>
      <c r="R490" s="86">
        <v>6210</v>
      </c>
      <c r="S490" s="54">
        <v>26440</v>
      </c>
      <c r="T490" s="87">
        <v>32650</v>
      </c>
      <c r="U490" s="53">
        <f>L490/R490</f>
        <v>0.94202898550724634</v>
      </c>
      <c r="V490" s="53">
        <f t="shared" si="27"/>
        <v>0.90359304084720116</v>
      </c>
      <c r="W490" s="53">
        <f t="shared" si="27"/>
        <v>0.91090352220520676</v>
      </c>
      <c r="X490" s="53">
        <f t="shared" si="28"/>
        <v>0</v>
      </c>
      <c r="Y490" s="53"/>
    </row>
    <row r="491" spans="1:34" s="54" customFormat="1" ht="14.25">
      <c r="B491" s="47"/>
      <c r="C491" s="92" t="s">
        <v>76</v>
      </c>
      <c r="D491" s="92"/>
      <c r="E491" s="92"/>
      <c r="F491" s="93"/>
      <c r="G491" s="93"/>
      <c r="H491" s="50" t="str">
        <f t="shared" si="34"/>
        <v>D</v>
      </c>
      <c r="I491" s="50" t="str">
        <f t="shared" si="34"/>
        <v>C</v>
      </c>
      <c r="J491" s="94">
        <f>J490+J474</f>
        <v>29570</v>
      </c>
      <c r="K491" s="94">
        <f>K490+K474</f>
        <v>14431</v>
      </c>
      <c r="L491" s="94">
        <f>L490+L474</f>
        <v>44001</v>
      </c>
      <c r="M491" s="94">
        <f>M490+M474</f>
        <v>646886.44634999998</v>
      </c>
      <c r="N491" s="94">
        <f>N490+N474</f>
        <v>690887.44634999998</v>
      </c>
      <c r="O491" s="88"/>
      <c r="P491" s="88"/>
      <c r="Q491" s="85">
        <f t="shared" si="25"/>
        <v>1</v>
      </c>
      <c r="R491" s="96">
        <v>52936</v>
      </c>
      <c r="S491" s="97">
        <v>677938</v>
      </c>
      <c r="T491" s="98">
        <v>730874</v>
      </c>
      <c r="U491" s="53">
        <f>L491/R491</f>
        <v>0.83121127399123473</v>
      </c>
      <c r="V491" s="53">
        <f t="shared" si="27"/>
        <v>0.95419705983438008</v>
      </c>
      <c r="W491" s="53">
        <f t="shared" si="27"/>
        <v>0.94528940193521727</v>
      </c>
      <c r="X491" s="53">
        <f t="shared" si="28"/>
        <v>0</v>
      </c>
      <c r="Y491" s="53"/>
    </row>
    <row r="492" spans="1:34" s="53" customFormat="1" ht="14.25">
      <c r="A492" s="54"/>
      <c r="B492" s="47"/>
      <c r="C492" s="47"/>
      <c r="D492" s="47"/>
      <c r="E492" s="47"/>
      <c r="F492" s="49"/>
      <c r="G492" s="49"/>
      <c r="H492" s="50"/>
      <c r="I492" s="50"/>
      <c r="J492" s="34"/>
      <c r="K492" s="34"/>
      <c r="N492" s="102"/>
      <c r="O492" s="88"/>
      <c r="P492" s="88"/>
      <c r="Q492" s="34"/>
      <c r="S492" s="54"/>
      <c r="T492" s="54"/>
      <c r="U492" s="54"/>
      <c r="V492" s="54"/>
      <c r="W492" s="54"/>
      <c r="Z492" s="54"/>
      <c r="AA492" s="54"/>
      <c r="AB492" s="54"/>
      <c r="AC492" s="54"/>
      <c r="AD492" s="54"/>
      <c r="AE492" s="54"/>
      <c r="AF492" s="54"/>
      <c r="AG492" s="54"/>
      <c r="AH492" s="54"/>
    </row>
    <row r="493" spans="1:34" s="53" customFormat="1">
      <c r="A493" s="54"/>
      <c r="B493" s="47"/>
      <c r="C493" s="80" t="s">
        <v>79</v>
      </c>
      <c r="D493" s="47"/>
      <c r="E493" s="47"/>
      <c r="F493" s="49"/>
      <c r="G493" s="49"/>
      <c r="H493" s="50"/>
      <c r="I493" s="50"/>
      <c r="J493" s="34"/>
      <c r="K493" s="34"/>
      <c r="L493" s="34"/>
      <c r="M493" s="34"/>
      <c r="N493" s="35"/>
      <c r="O493" s="51"/>
      <c r="P493" s="51"/>
      <c r="Q493" s="34"/>
      <c r="S493" s="54"/>
      <c r="T493" s="54"/>
      <c r="U493" s="54"/>
      <c r="V493" s="54"/>
      <c r="W493" s="54"/>
      <c r="Z493" s="54"/>
      <c r="AA493" s="54"/>
      <c r="AB493" s="54"/>
      <c r="AC493" s="54"/>
      <c r="AD493" s="54"/>
      <c r="AE493" s="54"/>
      <c r="AF493" s="54"/>
      <c r="AG493" s="54"/>
      <c r="AH493" s="54"/>
    </row>
    <row r="494" spans="1:34" s="53" customFormat="1">
      <c r="A494" s="54"/>
      <c r="B494" s="47"/>
      <c r="C494" s="47"/>
      <c r="D494" s="47"/>
      <c r="E494" s="47"/>
      <c r="F494" s="49" t="s">
        <v>31</v>
      </c>
      <c r="G494" s="49"/>
      <c r="H494" s="50" t="str">
        <f>H522</f>
        <v>D</v>
      </c>
      <c r="I494" s="50" t="str">
        <f>I491</f>
        <v>C</v>
      </c>
      <c r="J494" s="34">
        <f t="shared" ref="J494:N503" si="35">SUMIFS(J$2:J$434,$F$2:$F$434,$F494,$H$2:$H$434,$H494,$I$2:$I$434,$I494)</f>
        <v>0</v>
      </c>
      <c r="K494" s="34">
        <f t="shared" si="35"/>
        <v>0</v>
      </c>
      <c r="L494" s="34">
        <f t="shared" si="35"/>
        <v>0</v>
      </c>
      <c r="M494" s="34">
        <f t="shared" si="35"/>
        <v>90</v>
      </c>
      <c r="N494" s="34">
        <f t="shared" si="35"/>
        <v>90</v>
      </c>
      <c r="O494" s="51"/>
      <c r="P494" s="51"/>
      <c r="Q494" s="34">
        <f>N494/R494</f>
        <v>0.18480492813141683</v>
      </c>
      <c r="R494" s="53">
        <v>487</v>
      </c>
      <c r="S494" s="114">
        <f>N494/1000</f>
        <v>0.09</v>
      </c>
      <c r="T494" s="53">
        <f>S494*1000</f>
        <v>90</v>
      </c>
      <c r="U494" s="54"/>
      <c r="V494" s="54"/>
      <c r="W494" s="54"/>
      <c r="Z494" s="54"/>
      <c r="AA494" s="54"/>
      <c r="AB494" s="54"/>
      <c r="AC494" s="54"/>
      <c r="AD494" s="54"/>
      <c r="AE494" s="54"/>
      <c r="AF494" s="54"/>
      <c r="AG494" s="54"/>
      <c r="AH494" s="54"/>
    </row>
    <row r="495" spans="1:34" s="53" customFormat="1">
      <c r="A495" s="54"/>
      <c r="B495" s="47"/>
      <c r="C495" s="47"/>
      <c r="D495" s="47"/>
      <c r="E495" s="47"/>
      <c r="F495" s="49" t="s">
        <v>30</v>
      </c>
      <c r="G495" s="49"/>
      <c r="H495" s="50" t="str">
        <f>H494</f>
        <v>D</v>
      </c>
      <c r="I495" s="50" t="str">
        <f>I494</f>
        <v>C</v>
      </c>
      <c r="J495" s="34">
        <f t="shared" si="35"/>
        <v>0</v>
      </c>
      <c r="K495" s="34">
        <f t="shared" si="35"/>
        <v>271</v>
      </c>
      <c r="L495" s="34">
        <f t="shared" si="35"/>
        <v>271</v>
      </c>
      <c r="M495" s="34">
        <f t="shared" si="35"/>
        <v>145978</v>
      </c>
      <c r="N495" s="34">
        <f t="shared" si="35"/>
        <v>146249</v>
      </c>
      <c r="O495" s="51"/>
      <c r="P495" s="51"/>
      <c r="Q495" s="34">
        <f t="shared" ref="Q495:Q504" si="36">N495/R495</f>
        <v>1.1197810191034034</v>
      </c>
      <c r="R495" s="53">
        <v>130605</v>
      </c>
      <c r="S495" s="114">
        <f t="shared" ref="S495:S504" si="37">N495/1000</f>
        <v>146.249</v>
      </c>
      <c r="T495" s="53">
        <f t="shared" ref="T495:T504" si="38">S495*1000</f>
        <v>146249</v>
      </c>
      <c r="U495" s="54"/>
      <c r="V495" s="54"/>
      <c r="W495" s="54"/>
      <c r="Z495" s="54"/>
      <c r="AA495" s="54"/>
      <c r="AB495" s="54"/>
      <c r="AC495" s="54"/>
      <c r="AD495" s="54"/>
      <c r="AE495" s="54"/>
      <c r="AF495" s="54"/>
      <c r="AG495" s="54"/>
      <c r="AH495" s="54"/>
    </row>
    <row r="496" spans="1:34" s="53" customFormat="1">
      <c r="A496" s="54"/>
      <c r="B496" s="47"/>
      <c r="C496" s="47"/>
      <c r="D496" s="47"/>
      <c r="E496" s="47"/>
      <c r="F496" s="49" t="s">
        <v>23</v>
      </c>
      <c r="G496" s="49"/>
      <c r="H496" s="50" t="str">
        <f t="shared" ref="H496:I504" si="39">H495</f>
        <v>D</v>
      </c>
      <c r="I496" s="50" t="str">
        <f t="shared" si="39"/>
        <v>C</v>
      </c>
      <c r="J496" s="34">
        <f t="shared" si="35"/>
        <v>0</v>
      </c>
      <c r="K496" s="34">
        <f t="shared" si="35"/>
        <v>0</v>
      </c>
      <c r="L496" s="34">
        <f t="shared" si="35"/>
        <v>0</v>
      </c>
      <c r="M496" s="34">
        <f t="shared" si="35"/>
        <v>12</v>
      </c>
      <c r="N496" s="34">
        <f t="shared" si="35"/>
        <v>12</v>
      </c>
      <c r="O496" s="51"/>
      <c r="P496" s="51"/>
      <c r="Q496" s="34">
        <f t="shared" si="36"/>
        <v>0.92307692307692313</v>
      </c>
      <c r="R496" s="53">
        <v>13</v>
      </c>
      <c r="S496" s="114">
        <f t="shared" si="37"/>
        <v>1.2E-2</v>
      </c>
      <c r="T496" s="53">
        <f t="shared" si="38"/>
        <v>12</v>
      </c>
      <c r="U496" s="54"/>
      <c r="V496" s="54"/>
      <c r="W496" s="54"/>
      <c r="Z496" s="54"/>
      <c r="AA496" s="54"/>
      <c r="AB496" s="54"/>
      <c r="AC496" s="54"/>
      <c r="AD496" s="54"/>
      <c r="AE496" s="54"/>
      <c r="AF496" s="54"/>
      <c r="AG496" s="54"/>
      <c r="AH496" s="54"/>
    </row>
    <row r="497" spans="1:34" s="53" customFormat="1">
      <c r="A497" s="54"/>
      <c r="B497" s="47"/>
      <c r="C497" s="47"/>
      <c r="D497" s="47"/>
      <c r="E497" s="47"/>
      <c r="F497" s="49" t="s">
        <v>24</v>
      </c>
      <c r="G497" s="49"/>
      <c r="H497" s="50" t="str">
        <f t="shared" si="39"/>
        <v>D</v>
      </c>
      <c r="I497" s="50" t="str">
        <f t="shared" si="39"/>
        <v>C</v>
      </c>
      <c r="J497" s="34">
        <f t="shared" si="35"/>
        <v>29570</v>
      </c>
      <c r="K497" s="34">
        <f t="shared" si="35"/>
        <v>13976</v>
      </c>
      <c r="L497" s="34">
        <f t="shared" si="35"/>
        <v>43546</v>
      </c>
      <c r="M497" s="34">
        <f t="shared" si="35"/>
        <v>74413</v>
      </c>
      <c r="N497" s="34">
        <f t="shared" si="35"/>
        <v>117959</v>
      </c>
      <c r="O497" s="51"/>
      <c r="P497" s="51"/>
      <c r="Q497" s="34">
        <f t="shared" si="36"/>
        <v>0.97432826451469023</v>
      </c>
      <c r="R497" s="53">
        <v>121067</v>
      </c>
      <c r="S497" s="114">
        <f t="shared" si="37"/>
        <v>117.959</v>
      </c>
      <c r="T497" s="53">
        <f t="shared" si="38"/>
        <v>117959</v>
      </c>
      <c r="U497" s="54"/>
      <c r="V497" s="54"/>
      <c r="W497" s="54"/>
      <c r="Z497" s="54"/>
      <c r="AA497" s="54"/>
      <c r="AB497" s="54"/>
      <c r="AC497" s="54"/>
      <c r="AD497" s="54"/>
      <c r="AE497" s="54"/>
      <c r="AF497" s="54"/>
      <c r="AG497" s="54"/>
      <c r="AH497" s="54"/>
    </row>
    <row r="498" spans="1:34" s="53" customFormat="1">
      <c r="A498" s="54"/>
      <c r="B498" s="47"/>
      <c r="C498" s="47"/>
      <c r="D498" s="47"/>
      <c r="E498" s="47"/>
      <c r="F498" s="49" t="s">
        <v>28</v>
      </c>
      <c r="G498" s="49"/>
      <c r="H498" s="50" t="str">
        <f t="shared" si="39"/>
        <v>D</v>
      </c>
      <c r="I498" s="50" t="str">
        <f t="shared" si="39"/>
        <v>C</v>
      </c>
      <c r="J498" s="34">
        <f t="shared" si="35"/>
        <v>0</v>
      </c>
      <c r="K498" s="34">
        <f t="shared" si="35"/>
        <v>0</v>
      </c>
      <c r="L498" s="34">
        <f t="shared" si="35"/>
        <v>0</v>
      </c>
      <c r="M498" s="34">
        <f t="shared" si="35"/>
        <v>46571</v>
      </c>
      <c r="N498" s="34">
        <f t="shared" si="35"/>
        <v>46571</v>
      </c>
      <c r="O498" s="51"/>
      <c r="P498" s="51"/>
      <c r="Q498" s="34">
        <f t="shared" si="36"/>
        <v>1.2143360016687961</v>
      </c>
      <c r="R498" s="53">
        <v>38351</v>
      </c>
      <c r="S498" s="114">
        <f t="shared" si="37"/>
        <v>46.570999999999998</v>
      </c>
      <c r="T498" s="53">
        <f t="shared" si="38"/>
        <v>46571</v>
      </c>
      <c r="U498" s="54"/>
      <c r="V498" s="54"/>
      <c r="W498" s="54"/>
      <c r="Z498" s="54"/>
      <c r="AA498" s="54"/>
      <c r="AB498" s="54"/>
      <c r="AC498" s="54"/>
      <c r="AD498" s="54"/>
      <c r="AE498" s="54"/>
      <c r="AF498" s="54"/>
      <c r="AG498" s="54"/>
      <c r="AH498" s="54"/>
    </row>
    <row r="499" spans="1:34" s="53" customFormat="1">
      <c r="A499" s="54"/>
      <c r="B499" s="47"/>
      <c r="C499" s="47"/>
      <c r="D499" s="47"/>
      <c r="E499" s="47"/>
      <c r="F499" s="49" t="s">
        <v>27</v>
      </c>
      <c r="G499" s="49"/>
      <c r="H499" s="50" t="str">
        <f t="shared" si="39"/>
        <v>D</v>
      </c>
      <c r="I499" s="50" t="str">
        <f t="shared" si="39"/>
        <v>C</v>
      </c>
      <c r="J499" s="34">
        <f t="shared" si="35"/>
        <v>0</v>
      </c>
      <c r="K499" s="34">
        <f t="shared" si="35"/>
        <v>184</v>
      </c>
      <c r="L499" s="34">
        <f t="shared" si="35"/>
        <v>184</v>
      </c>
      <c r="M499" s="34">
        <f t="shared" si="35"/>
        <v>105201</v>
      </c>
      <c r="N499" s="34">
        <f t="shared" si="35"/>
        <v>105385</v>
      </c>
      <c r="O499" s="51"/>
      <c r="P499" s="51"/>
      <c r="Q499" s="34">
        <f t="shared" si="36"/>
        <v>0.97837792673190116</v>
      </c>
      <c r="R499" s="53">
        <v>107714</v>
      </c>
      <c r="S499" s="114">
        <f t="shared" si="37"/>
        <v>105.38500000000001</v>
      </c>
      <c r="T499" s="53">
        <f t="shared" si="38"/>
        <v>105385</v>
      </c>
      <c r="U499" s="54"/>
      <c r="V499" s="54"/>
      <c r="W499" s="54"/>
      <c r="Z499" s="54"/>
      <c r="AA499" s="54"/>
      <c r="AB499" s="54"/>
      <c r="AC499" s="54"/>
      <c r="AD499" s="54"/>
      <c r="AE499" s="54"/>
      <c r="AF499" s="54"/>
      <c r="AG499" s="54"/>
      <c r="AH499" s="54"/>
    </row>
    <row r="500" spans="1:34" s="53" customFormat="1">
      <c r="A500" s="54"/>
      <c r="B500" s="47"/>
      <c r="C500" s="47"/>
      <c r="D500" s="47"/>
      <c r="E500" s="47"/>
      <c r="F500" s="49" t="s">
        <v>135</v>
      </c>
      <c r="G500" s="49"/>
      <c r="H500" s="50" t="str">
        <f t="shared" si="39"/>
        <v>D</v>
      </c>
      <c r="I500" s="50" t="str">
        <f t="shared" si="39"/>
        <v>C</v>
      </c>
      <c r="J500" s="34">
        <f t="shared" si="35"/>
        <v>0</v>
      </c>
      <c r="K500" s="34">
        <f t="shared" si="35"/>
        <v>0</v>
      </c>
      <c r="L500" s="34">
        <f t="shared" si="35"/>
        <v>0</v>
      </c>
      <c r="M500" s="34">
        <f t="shared" si="35"/>
        <v>151911</v>
      </c>
      <c r="N500" s="34">
        <f t="shared" si="35"/>
        <v>151911</v>
      </c>
      <c r="O500" s="51"/>
      <c r="P500" s="51"/>
      <c r="Q500" s="34">
        <f t="shared" si="36"/>
        <v>1.0971392666527036</v>
      </c>
      <c r="R500" s="53">
        <v>138461</v>
      </c>
      <c r="S500" s="114">
        <f t="shared" si="37"/>
        <v>151.911</v>
      </c>
      <c r="T500" s="53">
        <f t="shared" si="38"/>
        <v>151911</v>
      </c>
      <c r="U500" s="54"/>
      <c r="V500" s="54"/>
      <c r="W500" s="54"/>
      <c r="Z500" s="54"/>
      <c r="AA500" s="54"/>
      <c r="AB500" s="54"/>
      <c r="AC500" s="54"/>
      <c r="AD500" s="54"/>
      <c r="AE500" s="54"/>
      <c r="AF500" s="54"/>
      <c r="AG500" s="54"/>
      <c r="AH500" s="54"/>
    </row>
    <row r="501" spans="1:34" s="53" customFormat="1">
      <c r="A501" s="54"/>
      <c r="B501" s="47"/>
      <c r="C501" s="47"/>
      <c r="D501" s="47"/>
      <c r="E501" s="47"/>
      <c r="F501" s="49" t="s">
        <v>136</v>
      </c>
      <c r="G501" s="49"/>
      <c r="H501" s="50" t="str">
        <f t="shared" si="39"/>
        <v>D</v>
      </c>
      <c r="I501" s="50" t="str">
        <f t="shared" si="39"/>
        <v>C</v>
      </c>
      <c r="J501" s="34">
        <f t="shared" si="35"/>
        <v>0</v>
      </c>
      <c r="K501" s="34">
        <f t="shared" si="35"/>
        <v>0</v>
      </c>
      <c r="L501" s="34">
        <f t="shared" si="35"/>
        <v>0</v>
      </c>
      <c r="M501" s="34">
        <f t="shared" si="35"/>
        <v>50533</v>
      </c>
      <c r="N501" s="34">
        <f t="shared" si="35"/>
        <v>50533</v>
      </c>
      <c r="O501" s="51"/>
      <c r="P501" s="51"/>
      <c r="Q501" s="34">
        <f t="shared" si="36"/>
        <v>0.83691619741636303</v>
      </c>
      <c r="R501" s="53">
        <v>60380</v>
      </c>
      <c r="S501" s="114">
        <f t="shared" si="37"/>
        <v>50.533000000000001</v>
      </c>
      <c r="T501" s="53">
        <f t="shared" si="38"/>
        <v>50533</v>
      </c>
      <c r="U501" s="54"/>
      <c r="V501" s="54"/>
      <c r="W501" s="54"/>
      <c r="Z501" s="54"/>
      <c r="AA501" s="54"/>
      <c r="AB501" s="54"/>
      <c r="AC501" s="54"/>
      <c r="AD501" s="54"/>
      <c r="AE501" s="54"/>
      <c r="AF501" s="54"/>
      <c r="AG501" s="54"/>
      <c r="AH501" s="54"/>
    </row>
    <row r="502" spans="1:34" s="53" customFormat="1">
      <c r="A502" s="54"/>
      <c r="B502" s="47"/>
      <c r="C502" s="47"/>
      <c r="D502" s="47"/>
      <c r="E502" s="47"/>
      <c r="F502" s="49" t="s">
        <v>29</v>
      </c>
      <c r="G502" s="49"/>
      <c r="H502" s="50" t="str">
        <f t="shared" si="39"/>
        <v>D</v>
      </c>
      <c r="I502" s="50" t="str">
        <f t="shared" si="39"/>
        <v>C</v>
      </c>
      <c r="J502" s="34">
        <f t="shared" si="35"/>
        <v>0</v>
      </c>
      <c r="K502" s="34">
        <f t="shared" si="35"/>
        <v>0</v>
      </c>
      <c r="L502" s="34">
        <f t="shared" si="35"/>
        <v>0</v>
      </c>
      <c r="M502" s="34">
        <f t="shared" si="35"/>
        <v>38355</v>
      </c>
      <c r="N502" s="34">
        <f t="shared" si="35"/>
        <v>38355</v>
      </c>
      <c r="O502" s="51"/>
      <c r="P502" s="51"/>
      <c r="Q502" s="34">
        <f t="shared" si="36"/>
        <v>3.0226968240208056</v>
      </c>
      <c r="R502" s="53">
        <v>12689</v>
      </c>
      <c r="S502" s="114">
        <f t="shared" si="37"/>
        <v>38.354999999999997</v>
      </c>
      <c r="T502" s="53">
        <f t="shared" si="38"/>
        <v>38355</v>
      </c>
      <c r="U502" s="54"/>
      <c r="V502" s="54"/>
      <c r="W502" s="54"/>
      <c r="Z502" s="54"/>
      <c r="AA502" s="54"/>
      <c r="AB502" s="54"/>
      <c r="AC502" s="54"/>
      <c r="AD502" s="54"/>
      <c r="AE502" s="54"/>
      <c r="AF502" s="54"/>
      <c r="AG502" s="54"/>
      <c r="AH502" s="54"/>
    </row>
    <row r="503" spans="1:34" s="53" customFormat="1">
      <c r="A503" s="54"/>
      <c r="B503" s="47"/>
      <c r="C503" s="47"/>
      <c r="D503" s="47"/>
      <c r="E503" s="47"/>
      <c r="F503" s="49" t="s">
        <v>26</v>
      </c>
      <c r="G503" s="49"/>
      <c r="H503" s="50" t="str">
        <f t="shared" si="39"/>
        <v>D</v>
      </c>
      <c r="I503" s="50" t="str">
        <f t="shared" si="39"/>
        <v>C</v>
      </c>
      <c r="J503" s="34">
        <f t="shared" si="35"/>
        <v>0</v>
      </c>
      <c r="K503" s="34">
        <f t="shared" si="35"/>
        <v>0</v>
      </c>
      <c r="L503" s="34">
        <f t="shared" si="35"/>
        <v>0</v>
      </c>
      <c r="M503" s="34">
        <f t="shared" si="35"/>
        <v>33822.446349999998</v>
      </c>
      <c r="N503" s="34">
        <f t="shared" si="35"/>
        <v>33822.446349999998</v>
      </c>
      <c r="O503" s="51"/>
      <c r="P503" s="51"/>
      <c r="Q503" s="34">
        <f t="shared" si="36"/>
        <v>1.3134420546774881</v>
      </c>
      <c r="R503" s="53">
        <v>25751</v>
      </c>
      <c r="S503" s="114">
        <f t="shared" si="37"/>
        <v>33.82244635</v>
      </c>
      <c r="T503" s="53">
        <f t="shared" si="38"/>
        <v>33822.446349999998</v>
      </c>
      <c r="U503" s="54"/>
      <c r="V503" s="54"/>
      <c r="W503" s="54"/>
      <c r="Z503" s="54"/>
      <c r="AA503" s="54"/>
      <c r="AB503" s="54"/>
      <c r="AC503" s="54"/>
      <c r="AD503" s="54"/>
      <c r="AE503" s="54"/>
      <c r="AF503" s="54"/>
      <c r="AG503" s="54"/>
      <c r="AH503" s="54"/>
    </row>
    <row r="504" spans="1:34" s="53" customFormat="1">
      <c r="A504" s="54"/>
      <c r="B504" s="47"/>
      <c r="C504" s="92" t="s">
        <v>76</v>
      </c>
      <c r="D504" s="92"/>
      <c r="E504" s="92"/>
      <c r="F504" s="93"/>
      <c r="G504" s="93"/>
      <c r="H504" s="83" t="str">
        <f t="shared" si="39"/>
        <v>D</v>
      </c>
      <c r="I504" s="83" t="str">
        <f t="shared" si="39"/>
        <v>C</v>
      </c>
      <c r="J504" s="94">
        <f>SUM(J494:J503)</f>
        <v>29570</v>
      </c>
      <c r="K504" s="94">
        <f>SUM(K494:K503)</f>
        <v>14431</v>
      </c>
      <c r="L504" s="94">
        <f>SUM(L494:L503)</f>
        <v>44001</v>
      </c>
      <c r="M504" s="94">
        <f>SUM(M494:M503)</f>
        <v>646886.44634999998</v>
      </c>
      <c r="N504" s="94">
        <f>SUM(N494:N503)</f>
        <v>690887.44634999998</v>
      </c>
      <c r="O504" s="51"/>
      <c r="P504" s="51"/>
      <c r="Q504" s="34">
        <f t="shared" si="36"/>
        <v>1.0808119868435462</v>
      </c>
      <c r="R504" s="53">
        <v>639230</v>
      </c>
      <c r="S504" s="114">
        <f t="shared" si="37"/>
        <v>690.88744635</v>
      </c>
      <c r="T504" s="53">
        <f t="shared" si="38"/>
        <v>690887.44634999998</v>
      </c>
      <c r="U504" s="54"/>
      <c r="V504" s="54"/>
      <c r="W504" s="54"/>
      <c r="Z504" s="54"/>
      <c r="AA504" s="54"/>
      <c r="AB504" s="54"/>
      <c r="AC504" s="54"/>
      <c r="AD504" s="54"/>
      <c r="AE504" s="54"/>
      <c r="AF504" s="54"/>
      <c r="AG504" s="54"/>
      <c r="AH504" s="54"/>
    </row>
    <row r="505" spans="1:34" s="53" customFormat="1">
      <c r="A505" s="54"/>
      <c r="B505" s="47"/>
      <c r="C505" s="47" t="s">
        <v>82</v>
      </c>
      <c r="D505" s="47"/>
      <c r="E505" s="47"/>
      <c r="F505" s="49"/>
      <c r="G505" s="49"/>
      <c r="H505" s="50"/>
      <c r="I505" s="50"/>
      <c r="J505" s="34">
        <f>J491-J504</f>
        <v>0</v>
      </c>
      <c r="K505" s="34">
        <f>K491-K504</f>
        <v>0</v>
      </c>
      <c r="L505" s="34">
        <f>L491-L504</f>
        <v>0</v>
      </c>
      <c r="M505" s="34">
        <f>M491-M504</f>
        <v>0</v>
      </c>
      <c r="N505" s="35">
        <f>N491-N504</f>
        <v>0</v>
      </c>
      <c r="O505" s="51"/>
      <c r="P505" s="51"/>
      <c r="Q505" s="51"/>
      <c r="S505" s="54"/>
      <c r="T505" s="54"/>
      <c r="U505" s="54"/>
      <c r="V505" s="54"/>
      <c r="W505" s="54"/>
      <c r="Z505" s="54"/>
      <c r="AA505" s="54"/>
      <c r="AB505" s="54"/>
      <c r="AC505" s="54"/>
      <c r="AD505" s="54"/>
      <c r="AE505" s="54"/>
      <c r="AF505" s="54"/>
      <c r="AG505" s="54"/>
      <c r="AH505" s="54"/>
    </row>
    <row r="506" spans="1:34" s="53" customFormat="1">
      <c r="A506" s="54"/>
      <c r="B506" s="47"/>
      <c r="C506" s="48"/>
      <c r="D506" s="47"/>
      <c r="E506" s="48"/>
      <c r="F506" s="49"/>
      <c r="G506" s="49"/>
      <c r="H506" s="50"/>
      <c r="I506" s="50"/>
      <c r="J506" s="34"/>
      <c r="K506" s="34"/>
      <c r="L506" s="34"/>
      <c r="M506" s="34"/>
      <c r="N506" s="34"/>
      <c r="O506" s="51"/>
      <c r="P506" s="51"/>
      <c r="Q506" s="34"/>
      <c r="S506" s="54"/>
      <c r="T506" s="54"/>
      <c r="U506" s="54"/>
      <c r="V506" s="54"/>
      <c r="W506" s="54"/>
      <c r="Z506" s="54"/>
      <c r="AA506" s="54"/>
      <c r="AB506" s="54"/>
      <c r="AC506" s="54"/>
      <c r="AD506" s="54"/>
      <c r="AE506" s="54"/>
      <c r="AF506" s="54"/>
      <c r="AG506" s="54"/>
      <c r="AH506" s="54"/>
    </row>
    <row r="507" spans="1:34" s="53" customFormat="1">
      <c r="A507" s="54"/>
      <c r="B507" s="47"/>
      <c r="C507" s="80" t="s">
        <v>80</v>
      </c>
      <c r="D507" s="47"/>
      <c r="E507" s="47"/>
      <c r="F507" s="49"/>
      <c r="G507" s="49"/>
      <c r="H507" s="50"/>
      <c r="I507" s="50"/>
      <c r="J507" s="34"/>
      <c r="K507" s="34"/>
      <c r="L507" s="34"/>
      <c r="M507" s="34"/>
      <c r="N507" s="35"/>
      <c r="O507" s="51"/>
      <c r="P507" s="51"/>
      <c r="Q507" s="34"/>
      <c r="S507" s="54"/>
      <c r="T507" s="54"/>
      <c r="U507" s="54"/>
      <c r="V507" s="54"/>
      <c r="W507" s="54"/>
      <c r="Z507" s="54"/>
      <c r="AA507" s="54"/>
      <c r="AB507" s="54"/>
      <c r="AC507" s="54"/>
      <c r="AD507" s="54"/>
      <c r="AE507" s="54"/>
      <c r="AF507" s="54"/>
      <c r="AG507" s="54"/>
      <c r="AH507" s="54"/>
    </row>
    <row r="508" spans="1:34" s="53" customFormat="1">
      <c r="A508" s="54"/>
      <c r="B508" s="47"/>
      <c r="C508" s="48" t="s">
        <v>497</v>
      </c>
      <c r="D508" s="55" t="s">
        <v>68</v>
      </c>
      <c r="E508" s="48" t="s">
        <v>118</v>
      </c>
      <c r="F508" s="49" t="s">
        <v>36</v>
      </c>
      <c r="G508" s="49"/>
      <c r="H508" s="50" t="str">
        <f>H491</f>
        <v>D</v>
      </c>
      <c r="I508" s="50" t="s">
        <v>72</v>
      </c>
      <c r="J508" s="34">
        <f t="shared" ref="J508:N521" si="40">SUMIFS(J$2:J$295,$C$2:$C$295,$C508,$F$2:$F$295,$F508,$H$2:$H$295,$H508,$E$2:$E$295,$E508)</f>
        <v>0</v>
      </c>
      <c r="K508" s="34">
        <f t="shared" si="40"/>
        <v>0</v>
      </c>
      <c r="L508" s="34">
        <f t="shared" si="40"/>
        <v>0</v>
      </c>
      <c r="M508" s="34">
        <f t="shared" si="40"/>
        <v>3078</v>
      </c>
      <c r="N508" s="34">
        <f t="shared" si="40"/>
        <v>3078</v>
      </c>
      <c r="O508" s="51"/>
      <c r="P508" s="51"/>
      <c r="Q508" s="34"/>
      <c r="S508" s="54"/>
      <c r="T508" s="54"/>
      <c r="U508" s="54"/>
      <c r="V508" s="54"/>
      <c r="W508" s="54"/>
      <c r="Z508" s="54"/>
      <c r="AA508" s="54"/>
      <c r="AB508" s="54"/>
      <c r="AC508" s="54"/>
      <c r="AD508" s="54"/>
      <c r="AE508" s="54"/>
      <c r="AF508" s="54"/>
      <c r="AG508" s="54"/>
      <c r="AH508" s="54"/>
    </row>
    <row r="509" spans="1:34" s="53" customFormat="1">
      <c r="A509" s="54"/>
      <c r="B509" s="47"/>
      <c r="C509" s="48" t="s">
        <v>498</v>
      </c>
      <c r="D509" s="55" t="s">
        <v>68</v>
      </c>
      <c r="E509" s="48" t="s">
        <v>119</v>
      </c>
      <c r="F509" s="49" t="s">
        <v>36</v>
      </c>
      <c r="G509" s="49"/>
      <c r="H509" s="50" t="str">
        <f>H508</f>
        <v>D</v>
      </c>
      <c r="I509" s="50" t="s">
        <v>72</v>
      </c>
      <c r="J509" s="34">
        <f t="shared" si="40"/>
        <v>0</v>
      </c>
      <c r="K509" s="34">
        <f t="shared" si="40"/>
        <v>0</v>
      </c>
      <c r="L509" s="34">
        <f t="shared" si="40"/>
        <v>0</v>
      </c>
      <c r="M509" s="34">
        <f t="shared" si="40"/>
        <v>430</v>
      </c>
      <c r="N509" s="34">
        <f t="shared" si="40"/>
        <v>430</v>
      </c>
      <c r="O509" s="51"/>
      <c r="P509" s="51"/>
      <c r="Q509" s="34"/>
      <c r="S509" s="54"/>
      <c r="T509" s="54"/>
      <c r="U509" s="54"/>
      <c r="V509" s="54"/>
      <c r="W509" s="54"/>
      <c r="Z509" s="54"/>
      <c r="AA509" s="54"/>
      <c r="AB509" s="54"/>
      <c r="AC509" s="54"/>
      <c r="AD509" s="54"/>
      <c r="AE509" s="54"/>
      <c r="AF509" s="54"/>
      <c r="AG509" s="54"/>
      <c r="AH509" s="54"/>
    </row>
    <row r="510" spans="1:34" s="53" customFormat="1">
      <c r="A510" s="54"/>
      <c r="B510" s="47"/>
      <c r="C510" s="48" t="s">
        <v>499</v>
      </c>
      <c r="D510" s="48" t="s">
        <v>68</v>
      </c>
      <c r="E510" s="48" t="s">
        <v>120</v>
      </c>
      <c r="F510" s="49" t="s">
        <v>36</v>
      </c>
      <c r="G510" s="49"/>
      <c r="H510" s="50" t="str">
        <f>H509</f>
        <v>D</v>
      </c>
      <c r="I510" s="50" t="s">
        <v>72</v>
      </c>
      <c r="J510" s="34">
        <f t="shared" si="40"/>
        <v>0</v>
      </c>
      <c r="K510" s="34">
        <f t="shared" si="40"/>
        <v>0</v>
      </c>
      <c r="L510" s="34">
        <f t="shared" si="40"/>
        <v>0</v>
      </c>
      <c r="M510" s="34">
        <f t="shared" si="40"/>
        <v>0</v>
      </c>
      <c r="N510" s="34">
        <f t="shared" si="40"/>
        <v>0</v>
      </c>
      <c r="O510" s="51"/>
      <c r="P510" s="51"/>
      <c r="Q510" s="34"/>
      <c r="S510" s="54"/>
      <c r="T510" s="54"/>
      <c r="U510" s="54"/>
      <c r="V510" s="54"/>
      <c r="W510" s="54"/>
      <c r="Z510" s="54"/>
      <c r="AA510" s="54"/>
      <c r="AB510" s="54"/>
      <c r="AC510" s="54"/>
      <c r="AD510" s="54"/>
      <c r="AE510" s="54"/>
      <c r="AF510" s="54"/>
      <c r="AG510" s="54"/>
      <c r="AH510" s="54"/>
    </row>
    <row r="511" spans="1:34" s="53" customFormat="1" ht="15.75">
      <c r="A511" s="54"/>
      <c r="B511" s="47"/>
      <c r="C511" s="48" t="s">
        <v>37</v>
      </c>
      <c r="D511" s="47"/>
      <c r="E511" s="103" t="s">
        <v>470</v>
      </c>
      <c r="F511" s="49" t="s">
        <v>36</v>
      </c>
      <c r="G511" s="49"/>
      <c r="H511" s="50" t="str">
        <f>H510</f>
        <v>D</v>
      </c>
      <c r="I511" s="50" t="s">
        <v>72</v>
      </c>
      <c r="J511" s="34">
        <f t="shared" si="40"/>
        <v>0</v>
      </c>
      <c r="K511" s="34">
        <f t="shared" si="40"/>
        <v>0</v>
      </c>
      <c r="L511" s="34">
        <f t="shared" si="40"/>
        <v>0</v>
      </c>
      <c r="M511" s="34">
        <f t="shared" si="40"/>
        <v>6004</v>
      </c>
      <c r="N511" s="34">
        <f t="shared" si="40"/>
        <v>6004</v>
      </c>
      <c r="O511" s="51"/>
      <c r="P511" s="51"/>
      <c r="Q511" s="34"/>
      <c r="S511" s="54"/>
      <c r="T511" s="54"/>
      <c r="U511" s="54"/>
      <c r="V511" s="54"/>
      <c r="W511" s="54"/>
      <c r="Z511" s="54"/>
      <c r="AA511" s="54"/>
      <c r="AB511" s="54"/>
      <c r="AC511" s="54"/>
      <c r="AD511" s="54"/>
      <c r="AE511" s="54"/>
      <c r="AF511" s="54"/>
      <c r="AG511" s="54"/>
      <c r="AH511" s="54"/>
    </row>
    <row r="512" spans="1:34" s="53" customFormat="1" ht="15.75">
      <c r="A512" s="54"/>
      <c r="B512" s="47"/>
      <c r="C512" s="48" t="s">
        <v>37</v>
      </c>
      <c r="D512" s="47"/>
      <c r="E512" s="103" t="s">
        <v>470</v>
      </c>
      <c r="F512" s="49" t="s">
        <v>40</v>
      </c>
      <c r="G512" s="49"/>
      <c r="H512" s="50" t="str">
        <f t="shared" ref="H512:H522" si="41">H511</f>
        <v>D</v>
      </c>
      <c r="I512" s="50" t="s">
        <v>72</v>
      </c>
      <c r="J512" s="34">
        <f t="shared" si="40"/>
        <v>0</v>
      </c>
      <c r="K512" s="34">
        <f t="shared" si="40"/>
        <v>0</v>
      </c>
      <c r="L512" s="34">
        <f t="shared" si="40"/>
        <v>0</v>
      </c>
      <c r="M512" s="34">
        <f t="shared" si="40"/>
        <v>0</v>
      </c>
      <c r="N512" s="34">
        <f t="shared" si="40"/>
        <v>0</v>
      </c>
      <c r="O512" s="51"/>
      <c r="P512" s="51"/>
      <c r="Q512" s="34"/>
      <c r="S512" s="54"/>
      <c r="T512" s="54"/>
      <c r="U512" s="54"/>
      <c r="V512" s="54"/>
      <c r="W512" s="54"/>
      <c r="Z512" s="54"/>
      <c r="AA512" s="54"/>
      <c r="AB512" s="54"/>
      <c r="AC512" s="54"/>
      <c r="AD512" s="54"/>
      <c r="AE512" s="54"/>
      <c r="AF512" s="54"/>
      <c r="AG512" s="54"/>
      <c r="AH512" s="54"/>
    </row>
    <row r="513" spans="1:34" s="53" customFormat="1">
      <c r="A513" s="54"/>
      <c r="B513" s="47"/>
      <c r="C513" s="48" t="s">
        <v>41</v>
      </c>
      <c r="D513" s="48"/>
      <c r="E513" s="48" t="s">
        <v>153</v>
      </c>
      <c r="F513" s="49" t="s">
        <v>36</v>
      </c>
      <c r="G513" s="49"/>
      <c r="H513" s="50" t="str">
        <f t="shared" si="41"/>
        <v>D</v>
      </c>
      <c r="I513" s="50" t="s">
        <v>72</v>
      </c>
      <c r="J513" s="34">
        <f t="shared" si="40"/>
        <v>0</v>
      </c>
      <c r="K513" s="34">
        <f t="shared" si="40"/>
        <v>0</v>
      </c>
      <c r="L513" s="34">
        <f t="shared" si="40"/>
        <v>0</v>
      </c>
      <c r="M513" s="34">
        <f t="shared" si="40"/>
        <v>36</v>
      </c>
      <c r="N513" s="34">
        <f t="shared" si="40"/>
        <v>36</v>
      </c>
      <c r="O513" s="51"/>
      <c r="P513" s="51"/>
      <c r="Q513" s="34"/>
      <c r="S513" s="54"/>
      <c r="T513" s="54"/>
      <c r="U513" s="54"/>
      <c r="V513" s="54"/>
      <c r="W513" s="54"/>
      <c r="Z513" s="54"/>
      <c r="AA513" s="54"/>
      <c r="AB513" s="54"/>
      <c r="AC513" s="54"/>
      <c r="AD513" s="54"/>
      <c r="AE513" s="54"/>
      <c r="AF513" s="54"/>
      <c r="AG513" s="54"/>
      <c r="AH513" s="54"/>
    </row>
    <row r="514" spans="1:34" s="53" customFormat="1">
      <c r="A514" s="54"/>
      <c r="B514" s="47"/>
      <c r="C514" s="47" t="s">
        <v>489</v>
      </c>
      <c r="D514" s="47"/>
      <c r="E514" s="47" t="s">
        <v>502</v>
      </c>
      <c r="F514" s="49" t="s">
        <v>38</v>
      </c>
      <c r="G514" s="49"/>
      <c r="H514" s="50" t="str">
        <f>H511</f>
        <v>D</v>
      </c>
      <c r="I514" s="50" t="s">
        <v>72</v>
      </c>
      <c r="J514" s="34">
        <f t="shared" si="40"/>
        <v>0</v>
      </c>
      <c r="K514" s="34">
        <f t="shared" si="40"/>
        <v>0</v>
      </c>
      <c r="L514" s="34">
        <f t="shared" si="40"/>
        <v>0</v>
      </c>
      <c r="M514" s="34">
        <f t="shared" si="40"/>
        <v>6406</v>
      </c>
      <c r="N514" s="34">
        <f t="shared" si="40"/>
        <v>6406</v>
      </c>
      <c r="O514" s="51"/>
      <c r="P514" s="51"/>
      <c r="Q514" s="34"/>
      <c r="S514" s="54"/>
      <c r="T514" s="54"/>
      <c r="U514" s="54"/>
      <c r="V514" s="54"/>
      <c r="W514" s="54"/>
      <c r="Z514" s="54"/>
      <c r="AA514" s="54"/>
      <c r="AB514" s="54"/>
      <c r="AC514" s="54"/>
      <c r="AD514" s="54"/>
      <c r="AE514" s="54"/>
      <c r="AF514" s="54"/>
      <c r="AG514" s="54"/>
      <c r="AH514" s="54"/>
    </row>
    <row r="515" spans="1:34" s="53" customFormat="1">
      <c r="A515" s="54"/>
      <c r="B515" s="47"/>
      <c r="C515" s="47" t="s">
        <v>490</v>
      </c>
      <c r="D515" s="47"/>
      <c r="E515" s="47" t="s">
        <v>503</v>
      </c>
      <c r="F515" s="49" t="s">
        <v>38</v>
      </c>
      <c r="G515" s="49"/>
      <c r="H515" s="50" t="str">
        <f>H512</f>
        <v>D</v>
      </c>
      <c r="I515" s="50" t="s">
        <v>72</v>
      </c>
      <c r="J515" s="34">
        <f t="shared" si="40"/>
        <v>0</v>
      </c>
      <c r="K515" s="34">
        <f t="shared" si="40"/>
        <v>0</v>
      </c>
      <c r="L515" s="34">
        <f t="shared" si="40"/>
        <v>0</v>
      </c>
      <c r="M515" s="34">
        <f t="shared" si="40"/>
        <v>2472.7703799999999</v>
      </c>
      <c r="N515" s="34">
        <f t="shared" si="40"/>
        <v>2472.7703799999999</v>
      </c>
      <c r="O515" s="51"/>
      <c r="P515" s="51"/>
      <c r="Q515" s="34"/>
      <c r="S515" s="54"/>
      <c r="T515" s="54"/>
      <c r="U515" s="54"/>
      <c r="V515" s="54"/>
      <c r="W515" s="54"/>
      <c r="Z515" s="54"/>
      <c r="AA515" s="54"/>
      <c r="AB515" s="54"/>
      <c r="AC515" s="54"/>
      <c r="AD515" s="54"/>
      <c r="AE515" s="54"/>
      <c r="AF515" s="54"/>
      <c r="AG515" s="54"/>
      <c r="AH515" s="54"/>
    </row>
    <row r="516" spans="1:34" s="53" customFormat="1">
      <c r="A516" s="54"/>
      <c r="B516" s="47"/>
      <c r="C516" s="47" t="s">
        <v>491</v>
      </c>
      <c r="D516" s="47"/>
      <c r="E516" s="47" t="s">
        <v>504</v>
      </c>
      <c r="F516" s="49" t="s">
        <v>38</v>
      </c>
      <c r="G516" s="49"/>
      <c r="H516" s="50" t="str">
        <f>H513</f>
        <v>D</v>
      </c>
      <c r="I516" s="50" t="s">
        <v>72</v>
      </c>
      <c r="J516" s="34">
        <f t="shared" si="40"/>
        <v>0</v>
      </c>
      <c r="K516" s="34">
        <f t="shared" si="40"/>
        <v>0</v>
      </c>
      <c r="L516" s="34">
        <f t="shared" si="40"/>
        <v>0</v>
      </c>
      <c r="M516" s="34">
        <f t="shared" si="40"/>
        <v>9637.1752120000001</v>
      </c>
      <c r="N516" s="34">
        <f t="shared" si="40"/>
        <v>9637.1752120000001</v>
      </c>
      <c r="O516" s="51"/>
      <c r="P516" s="51"/>
      <c r="Q516" s="34"/>
      <c r="S516" s="54"/>
      <c r="T516" s="54"/>
      <c r="U516" s="54"/>
      <c r="V516" s="54"/>
      <c r="W516" s="54"/>
      <c r="Z516" s="54"/>
      <c r="AA516" s="54"/>
      <c r="AB516" s="54"/>
      <c r="AC516" s="54"/>
      <c r="AD516" s="54"/>
      <c r="AE516" s="54"/>
      <c r="AF516" s="54"/>
      <c r="AG516" s="54"/>
      <c r="AH516" s="54"/>
    </row>
    <row r="517" spans="1:34" s="53" customFormat="1">
      <c r="A517" s="54"/>
      <c r="B517" s="47"/>
      <c r="C517" s="47" t="s">
        <v>492</v>
      </c>
      <c r="D517" s="47"/>
      <c r="E517" s="47" t="s">
        <v>505</v>
      </c>
      <c r="F517" s="49" t="s">
        <v>40</v>
      </c>
      <c r="G517" s="49"/>
      <c r="H517" s="50" t="str">
        <f t="shared" si="41"/>
        <v>D</v>
      </c>
      <c r="I517" s="50" t="s">
        <v>72</v>
      </c>
      <c r="J517" s="34">
        <f t="shared" si="40"/>
        <v>0</v>
      </c>
      <c r="K517" s="34">
        <f t="shared" si="40"/>
        <v>0</v>
      </c>
      <c r="L517" s="34">
        <f t="shared" si="40"/>
        <v>0</v>
      </c>
      <c r="M517" s="34">
        <f t="shared" si="40"/>
        <v>1236.5061799999999</v>
      </c>
      <c r="N517" s="34">
        <f t="shared" si="40"/>
        <v>1236.5061799999999</v>
      </c>
      <c r="O517" s="51"/>
      <c r="P517" s="51"/>
      <c r="Q517" s="34"/>
      <c r="S517" s="54"/>
      <c r="T517" s="54"/>
      <c r="U517" s="54"/>
      <c r="V517" s="54"/>
      <c r="W517" s="54"/>
      <c r="Z517" s="54"/>
      <c r="AA517" s="54"/>
      <c r="AB517" s="54"/>
      <c r="AC517" s="54"/>
      <c r="AD517" s="54"/>
      <c r="AE517" s="54"/>
      <c r="AF517" s="54"/>
      <c r="AG517" s="54"/>
      <c r="AH517" s="54"/>
    </row>
    <row r="518" spans="1:34" s="53" customFormat="1">
      <c r="A518" s="54"/>
      <c r="B518" s="47"/>
      <c r="C518" s="47" t="s">
        <v>39</v>
      </c>
      <c r="D518" s="48"/>
      <c r="E518" s="48" t="s">
        <v>473</v>
      </c>
      <c r="F518" s="49" t="s">
        <v>40</v>
      </c>
      <c r="G518" s="49"/>
      <c r="H518" s="50" t="str">
        <f t="shared" si="41"/>
        <v>D</v>
      </c>
      <c r="I518" s="50" t="s">
        <v>72</v>
      </c>
      <c r="J518" s="34">
        <f t="shared" si="40"/>
        <v>0</v>
      </c>
      <c r="K518" s="34">
        <f t="shared" si="40"/>
        <v>0</v>
      </c>
      <c r="L518" s="34">
        <f t="shared" si="40"/>
        <v>0</v>
      </c>
      <c r="M518" s="34">
        <f t="shared" si="40"/>
        <v>830</v>
      </c>
      <c r="N518" s="34">
        <f t="shared" si="40"/>
        <v>830</v>
      </c>
      <c r="O518" s="51"/>
      <c r="P518" s="51"/>
      <c r="Q518" s="34"/>
      <c r="S518" s="54"/>
      <c r="T518" s="54"/>
      <c r="U518" s="54"/>
      <c r="V518" s="54"/>
      <c r="W518" s="54"/>
      <c r="Z518" s="54"/>
      <c r="AA518" s="54"/>
      <c r="AB518" s="54"/>
      <c r="AC518" s="54"/>
      <c r="AD518" s="54"/>
      <c r="AE518" s="54"/>
      <c r="AF518" s="54"/>
      <c r="AG518" s="54"/>
      <c r="AH518" s="54"/>
    </row>
    <row r="519" spans="1:34" s="53" customFormat="1">
      <c r="A519" s="54"/>
      <c r="B519" s="47"/>
      <c r="C519" s="48" t="s">
        <v>69</v>
      </c>
      <c r="D519" s="55"/>
      <c r="E519" s="48" t="s">
        <v>121</v>
      </c>
      <c r="F519" s="49" t="s">
        <v>40</v>
      </c>
      <c r="G519" s="49"/>
      <c r="H519" s="50" t="str">
        <f t="shared" si="41"/>
        <v>D</v>
      </c>
      <c r="I519" s="50" t="s">
        <v>72</v>
      </c>
      <c r="J519" s="34">
        <f t="shared" si="40"/>
        <v>0</v>
      </c>
      <c r="K519" s="34">
        <f t="shared" si="40"/>
        <v>0</v>
      </c>
      <c r="L519" s="34">
        <f t="shared" si="40"/>
        <v>0</v>
      </c>
      <c r="M519" s="34">
        <f t="shared" si="40"/>
        <v>927</v>
      </c>
      <c r="N519" s="34">
        <f t="shared" si="40"/>
        <v>927</v>
      </c>
      <c r="O519" s="51"/>
      <c r="P519" s="51"/>
      <c r="Q519" s="34"/>
      <c r="S519" s="54"/>
      <c r="T519" s="54"/>
      <c r="U519" s="54"/>
      <c r="V519" s="54"/>
      <c r="W519" s="54"/>
      <c r="Z519" s="54"/>
      <c r="AA519" s="54"/>
      <c r="AB519" s="54"/>
      <c r="AC519" s="54"/>
      <c r="AD519" s="54"/>
      <c r="AE519" s="54"/>
      <c r="AF519" s="54"/>
      <c r="AG519" s="54"/>
      <c r="AH519" s="54"/>
    </row>
    <row r="520" spans="1:34" s="53" customFormat="1">
      <c r="A520" s="54"/>
      <c r="B520" s="47"/>
      <c r="C520" s="48" t="s">
        <v>500</v>
      </c>
      <c r="D520" s="55"/>
      <c r="E520" s="48" t="s">
        <v>122</v>
      </c>
      <c r="F520" s="49" t="s">
        <v>40</v>
      </c>
      <c r="G520" s="49"/>
      <c r="H520" s="50" t="str">
        <f t="shared" si="41"/>
        <v>D</v>
      </c>
      <c r="I520" s="50" t="s">
        <v>72</v>
      </c>
      <c r="J520" s="34">
        <f t="shared" si="40"/>
        <v>0</v>
      </c>
      <c r="K520" s="34">
        <f t="shared" si="40"/>
        <v>0</v>
      </c>
      <c r="L520" s="34">
        <f t="shared" si="40"/>
        <v>0</v>
      </c>
      <c r="M520" s="34">
        <f t="shared" si="40"/>
        <v>4645</v>
      </c>
      <c r="N520" s="34">
        <f t="shared" si="40"/>
        <v>4645</v>
      </c>
      <c r="O520" s="51"/>
      <c r="P520" s="51"/>
      <c r="Q520" s="34"/>
      <c r="S520" s="54"/>
      <c r="T520" s="54"/>
      <c r="U520" s="54"/>
      <c r="V520" s="54"/>
      <c r="W520" s="54"/>
      <c r="Z520" s="54"/>
      <c r="AA520" s="54"/>
      <c r="AB520" s="54"/>
      <c r="AC520" s="54"/>
      <c r="AD520" s="54"/>
      <c r="AE520" s="54"/>
      <c r="AF520" s="54"/>
      <c r="AG520" s="54"/>
      <c r="AH520" s="54"/>
    </row>
    <row r="521" spans="1:34" s="53" customFormat="1">
      <c r="A521" s="54"/>
      <c r="B521" s="47"/>
      <c r="C521" s="48" t="s">
        <v>501</v>
      </c>
      <c r="D521" s="55"/>
      <c r="E521" s="48" t="s">
        <v>430</v>
      </c>
      <c r="F521" s="49" t="s">
        <v>40</v>
      </c>
      <c r="G521" s="49"/>
      <c r="H521" s="50" t="str">
        <f>H520</f>
        <v>D</v>
      </c>
      <c r="I521" s="50" t="s">
        <v>72</v>
      </c>
      <c r="J521" s="34">
        <f t="shared" si="40"/>
        <v>0</v>
      </c>
      <c r="K521" s="34">
        <f t="shared" si="40"/>
        <v>0</v>
      </c>
      <c r="L521" s="34">
        <f t="shared" si="40"/>
        <v>0</v>
      </c>
      <c r="M521" s="34">
        <f t="shared" si="40"/>
        <v>1518</v>
      </c>
      <c r="N521" s="34">
        <f t="shared" si="40"/>
        <v>1518</v>
      </c>
      <c r="O521" s="51"/>
      <c r="P521" s="51"/>
      <c r="Q521" s="34"/>
      <c r="S521" s="54"/>
      <c r="T521" s="54"/>
      <c r="U521" s="54"/>
      <c r="V521" s="54"/>
      <c r="W521" s="54"/>
      <c r="Z521" s="54"/>
      <c r="AA521" s="54"/>
      <c r="AB521" s="54"/>
      <c r="AC521" s="54"/>
      <c r="AD521" s="54"/>
      <c r="AE521" s="54"/>
      <c r="AF521" s="54"/>
      <c r="AG521" s="54"/>
      <c r="AH521" s="54"/>
    </row>
    <row r="522" spans="1:34" s="53" customFormat="1">
      <c r="A522" s="54"/>
      <c r="B522" s="47"/>
      <c r="C522" s="92" t="s">
        <v>143</v>
      </c>
      <c r="D522" s="92"/>
      <c r="E522" s="92"/>
      <c r="F522" s="93"/>
      <c r="G522" s="93"/>
      <c r="H522" s="83" t="str">
        <f t="shared" si="41"/>
        <v>D</v>
      </c>
      <c r="I522" s="83" t="s">
        <v>72</v>
      </c>
      <c r="J522" s="94">
        <f>SUM(J508:J521)</f>
        <v>0</v>
      </c>
      <c r="K522" s="94">
        <f>SUM(K508:K521)</f>
        <v>0</v>
      </c>
      <c r="L522" s="94">
        <f>SUM(L508:L521)</f>
        <v>0</v>
      </c>
      <c r="M522" s="94">
        <f>SUM(M508:M521)</f>
        <v>37220.451772</v>
      </c>
      <c r="N522" s="94">
        <f>SUM(N508:N521)</f>
        <v>37220.451772</v>
      </c>
      <c r="O522" s="51"/>
      <c r="P522" s="51"/>
      <c r="Q522" s="34"/>
      <c r="S522" s="54"/>
      <c r="T522" s="54"/>
      <c r="U522" s="54"/>
      <c r="V522" s="54"/>
      <c r="W522" s="54"/>
      <c r="Z522" s="54"/>
      <c r="AA522" s="54"/>
      <c r="AB522" s="54"/>
      <c r="AC522" s="54"/>
      <c r="AD522" s="54"/>
      <c r="AE522" s="54"/>
      <c r="AF522" s="54"/>
      <c r="AG522" s="54"/>
      <c r="AH522" s="54"/>
    </row>
    <row r="523" spans="1:34" s="8" customFormat="1">
      <c r="A523" s="6"/>
      <c r="B523" s="2"/>
      <c r="C523" s="2"/>
      <c r="D523" s="2"/>
      <c r="E523" s="2"/>
      <c r="F523" s="3"/>
      <c r="G523" s="3"/>
      <c r="H523" s="16"/>
      <c r="I523" s="16"/>
      <c r="J523" s="4"/>
      <c r="K523" s="4"/>
      <c r="L523" s="4"/>
      <c r="M523" s="4"/>
      <c r="N523" s="5"/>
      <c r="O523" s="7"/>
      <c r="P523" s="7"/>
      <c r="Q523" s="4"/>
      <c r="S523" s="6"/>
      <c r="T523" s="6"/>
      <c r="U523" s="6"/>
      <c r="V523" s="6"/>
      <c r="W523" s="6"/>
      <c r="Z523" s="6"/>
      <c r="AA523" s="6"/>
      <c r="AB523" s="6"/>
      <c r="AC523" s="6"/>
      <c r="AD523" s="6"/>
      <c r="AE523" s="6"/>
      <c r="AF523" s="6"/>
      <c r="AG523" s="6"/>
      <c r="AH523" s="6"/>
    </row>
    <row r="524" spans="1:34" s="8" customFormat="1">
      <c r="A524" s="6"/>
      <c r="B524" s="2"/>
      <c r="C524" s="2"/>
      <c r="D524" s="2"/>
      <c r="E524" s="2"/>
      <c r="F524" s="3"/>
      <c r="G524" s="3"/>
      <c r="H524" s="16"/>
      <c r="I524" s="16"/>
      <c r="J524" s="4"/>
      <c r="K524" s="4"/>
      <c r="L524" s="4"/>
      <c r="M524" s="4"/>
      <c r="N524" s="5"/>
      <c r="O524" s="7"/>
      <c r="P524" s="7"/>
      <c r="Q524" s="4"/>
      <c r="S524" s="6"/>
      <c r="T524" s="6"/>
      <c r="U524" s="6"/>
      <c r="V524" s="6"/>
      <c r="W524" s="6"/>
      <c r="Z524" s="6"/>
      <c r="AA524" s="6"/>
      <c r="AB524" s="6"/>
      <c r="AC524" s="6"/>
      <c r="AD524" s="6"/>
      <c r="AE524" s="6"/>
      <c r="AF524" s="6"/>
      <c r="AG524" s="6"/>
      <c r="AH524" s="6"/>
    </row>
    <row r="525" spans="1:34" s="8" customFormat="1">
      <c r="A525" s="6"/>
      <c r="B525" s="2"/>
      <c r="C525" s="2"/>
      <c r="D525" s="2"/>
      <c r="E525" s="2"/>
      <c r="F525" s="3"/>
      <c r="G525" s="3"/>
      <c r="H525" s="16"/>
      <c r="I525" s="16"/>
      <c r="J525" s="4"/>
      <c r="K525" s="4"/>
      <c r="L525" s="4"/>
      <c r="M525" s="4"/>
      <c r="N525" s="5"/>
      <c r="O525" s="7"/>
      <c r="P525" s="7"/>
      <c r="Q525" s="4"/>
      <c r="S525" s="6"/>
      <c r="T525" s="6"/>
      <c r="U525" s="6"/>
      <c r="V525" s="6"/>
      <c r="W525" s="6"/>
      <c r="X525" s="6"/>
      <c r="Z525" s="6"/>
      <c r="AA525" s="6"/>
      <c r="AB525" s="6"/>
      <c r="AC525" s="6"/>
      <c r="AD525" s="6"/>
      <c r="AE525" s="6"/>
      <c r="AF525" s="6"/>
      <c r="AG525" s="6"/>
      <c r="AH525" s="6"/>
    </row>
    <row r="526" spans="1:34">
      <c r="C526" s="28" t="s">
        <v>78</v>
      </c>
      <c r="R526" s="8"/>
    </row>
    <row r="527" spans="1:34">
      <c r="C527" s="18"/>
      <c r="R527" s="8"/>
    </row>
    <row r="528" spans="1:34">
      <c r="F528" s="3" t="s">
        <v>36</v>
      </c>
      <c r="H528" s="16" t="str">
        <f>H504</f>
        <v>D</v>
      </c>
      <c r="J528" s="4">
        <f t="shared" ref="J528:N530" si="42">SUMIFS(J$2:J$295,$F$2:$F$295,$F528,$H$2:$H$295,$H528)</f>
        <v>0</v>
      </c>
      <c r="K528" s="4">
        <f t="shared" si="42"/>
        <v>0</v>
      </c>
      <c r="L528" s="4">
        <f t="shared" si="42"/>
        <v>0</v>
      </c>
      <c r="M528" s="4">
        <f t="shared" si="42"/>
        <v>9548</v>
      </c>
      <c r="N528" s="5">
        <f t="shared" si="42"/>
        <v>9548</v>
      </c>
      <c r="R528" s="32"/>
    </row>
    <row r="529" spans="1:34">
      <c r="F529" s="3" t="s">
        <v>38</v>
      </c>
      <c r="H529" s="16" t="str">
        <f>H528</f>
        <v>D</v>
      </c>
      <c r="J529" s="4">
        <f t="shared" si="42"/>
        <v>0</v>
      </c>
      <c r="K529" s="4">
        <f t="shared" si="42"/>
        <v>0</v>
      </c>
      <c r="L529" s="4">
        <f t="shared" si="42"/>
        <v>0</v>
      </c>
      <c r="M529" s="4">
        <f t="shared" si="42"/>
        <v>18515.945592</v>
      </c>
      <c r="N529" s="5">
        <f t="shared" si="42"/>
        <v>18515.945592</v>
      </c>
      <c r="R529" s="32"/>
    </row>
    <row r="530" spans="1:34">
      <c r="C530" s="9"/>
      <c r="D530" s="10"/>
      <c r="E530" s="9"/>
      <c r="F530" s="3" t="s">
        <v>40</v>
      </c>
      <c r="H530" s="16" t="str">
        <f>H529</f>
        <v>D</v>
      </c>
      <c r="J530" s="4">
        <f t="shared" si="42"/>
        <v>0</v>
      </c>
      <c r="K530" s="4">
        <f t="shared" si="42"/>
        <v>0</v>
      </c>
      <c r="L530" s="4">
        <f t="shared" si="42"/>
        <v>0</v>
      </c>
      <c r="M530" s="4">
        <f t="shared" si="42"/>
        <v>9156.5061800000003</v>
      </c>
      <c r="N530" s="5">
        <f t="shared" si="42"/>
        <v>9156.5061800000003</v>
      </c>
      <c r="R530" s="32"/>
    </row>
    <row r="531" spans="1:34">
      <c r="C531" s="29"/>
      <c r="D531" s="29"/>
      <c r="E531" s="29"/>
      <c r="F531" s="30"/>
      <c r="G531" s="30"/>
      <c r="H531" s="16" t="str">
        <f>H530</f>
        <v>D</v>
      </c>
      <c r="I531" s="33"/>
      <c r="J531" s="31">
        <f>SUM(J528:J530)</f>
        <v>0</v>
      </c>
      <c r="K531" s="31">
        <f>SUM(K528:K530)</f>
        <v>0</v>
      </c>
      <c r="L531" s="31">
        <f>SUM(L528:L530)</f>
        <v>0</v>
      </c>
      <c r="M531" s="31">
        <f>SUM(M528:M530)</f>
        <v>37220.451772</v>
      </c>
      <c r="N531" s="31">
        <f>SUM(N528:N530)</f>
        <v>37220.451772</v>
      </c>
      <c r="R531" s="32"/>
    </row>
    <row r="532" spans="1:34">
      <c r="C532" s="2" t="s">
        <v>82</v>
      </c>
      <c r="J532" s="4">
        <f>J531-J522</f>
        <v>0</v>
      </c>
      <c r="K532" s="4">
        <f>K531-K522</f>
        <v>0</v>
      </c>
      <c r="L532" s="4">
        <f>L531-L522</f>
        <v>0</v>
      </c>
      <c r="M532" s="4">
        <f>M531-M522</f>
        <v>0</v>
      </c>
      <c r="N532" s="5">
        <f>N531-N522</f>
        <v>0</v>
      </c>
    </row>
    <row r="537" spans="1:34">
      <c r="C537" s="2" t="s">
        <v>86</v>
      </c>
      <c r="D537" s="6" t="s">
        <v>85</v>
      </c>
    </row>
    <row r="538" spans="1:34">
      <c r="C538" s="2" t="s">
        <v>86</v>
      </c>
      <c r="D538" s="6" t="s">
        <v>87</v>
      </c>
    </row>
    <row r="539" spans="1:34">
      <c r="D539" s="6" t="s">
        <v>89</v>
      </c>
    </row>
    <row r="540" spans="1:34">
      <c r="C540" s="2" t="s">
        <v>88</v>
      </c>
      <c r="D540" s="6" t="s">
        <v>85</v>
      </c>
    </row>
    <row r="541" spans="1:34">
      <c r="C541" s="2" t="s">
        <v>88</v>
      </c>
      <c r="D541" s="6" t="s">
        <v>87</v>
      </c>
    </row>
    <row r="542" spans="1:34" s="7" customFormat="1">
      <c r="A542" s="6"/>
      <c r="B542" s="2"/>
      <c r="C542" s="2"/>
      <c r="D542" s="6" t="s">
        <v>89</v>
      </c>
      <c r="E542" s="2"/>
      <c r="F542" s="3"/>
      <c r="G542" s="3"/>
      <c r="H542" s="16"/>
      <c r="I542" s="16"/>
      <c r="J542" s="4"/>
      <c r="K542" s="4"/>
      <c r="L542" s="4"/>
      <c r="M542" s="4"/>
      <c r="N542" s="5"/>
      <c r="R542" s="6"/>
      <c r="S542" s="6"/>
      <c r="T542" s="6"/>
      <c r="U542" s="6"/>
      <c r="V542" s="6"/>
      <c r="W542" s="6"/>
      <c r="X542" s="6"/>
      <c r="Y542" s="8"/>
      <c r="Z542" s="6"/>
      <c r="AA542" s="6"/>
      <c r="AB542" s="6"/>
      <c r="AC542" s="6"/>
      <c r="AD542" s="6"/>
      <c r="AE542" s="6"/>
      <c r="AF542" s="6"/>
      <c r="AG542" s="6"/>
      <c r="AH542" s="6"/>
    </row>
    <row r="547" spans="1:34" s="7" customFormat="1">
      <c r="A547" s="6"/>
      <c r="B547" s="2"/>
      <c r="C547" s="2"/>
      <c r="D547" s="6"/>
      <c r="E547" s="2"/>
      <c r="F547" s="3"/>
      <c r="G547" s="6"/>
      <c r="H547" s="16"/>
      <c r="I547" s="16"/>
      <c r="J547" s="8"/>
      <c r="K547" s="8"/>
      <c r="L547" s="8"/>
      <c r="M547" s="8"/>
      <c r="N547" s="26"/>
      <c r="R547" s="6"/>
      <c r="S547" s="6"/>
      <c r="T547" s="6"/>
      <c r="U547" s="6"/>
      <c r="V547" s="6"/>
      <c r="W547" s="6"/>
      <c r="X547" s="6"/>
      <c r="Y547" s="8"/>
      <c r="Z547" s="6"/>
      <c r="AA547" s="6"/>
      <c r="AB547" s="6"/>
      <c r="AC547" s="6"/>
      <c r="AD547" s="6"/>
      <c r="AE547" s="6"/>
      <c r="AF547" s="6"/>
      <c r="AG547" s="6"/>
      <c r="AH547" s="6"/>
    </row>
    <row r="548" spans="1:34" s="7" customFormat="1">
      <c r="A548" s="6"/>
      <c r="B548" s="2"/>
      <c r="C548" s="2"/>
      <c r="D548" s="6"/>
      <c r="E548" s="2"/>
      <c r="F548" s="3"/>
      <c r="G548" s="6"/>
      <c r="H548" s="16"/>
      <c r="I548" s="16"/>
      <c r="J548" s="8"/>
      <c r="K548" s="8"/>
      <c r="L548" s="8"/>
      <c r="M548" s="8"/>
      <c r="N548" s="26"/>
      <c r="R548" s="6"/>
      <c r="S548" s="6"/>
      <c r="T548" s="6"/>
      <c r="U548" s="6"/>
      <c r="V548" s="6"/>
      <c r="W548" s="6"/>
      <c r="X548" s="6"/>
      <c r="Y548" s="8"/>
      <c r="Z548" s="6"/>
      <c r="AA548" s="6"/>
      <c r="AB548" s="6"/>
      <c r="AC548" s="6"/>
      <c r="AD548" s="6"/>
      <c r="AE548" s="6"/>
      <c r="AF548" s="6"/>
      <c r="AG548" s="6"/>
      <c r="AH548" s="6"/>
    </row>
    <row r="549" spans="1:34" s="7" customFormat="1">
      <c r="A549" s="6"/>
      <c r="B549" s="2"/>
      <c r="C549" s="2"/>
      <c r="D549" s="6"/>
      <c r="E549" s="2"/>
      <c r="F549" s="3"/>
      <c r="G549" s="6"/>
      <c r="H549" s="16"/>
      <c r="I549" s="16"/>
      <c r="J549" s="8"/>
      <c r="K549" s="8"/>
      <c r="L549" s="8"/>
      <c r="M549" s="8"/>
      <c r="N549" s="26"/>
      <c r="R549" s="6"/>
      <c r="S549" s="6"/>
      <c r="T549" s="6"/>
      <c r="U549" s="6"/>
      <c r="V549" s="6"/>
      <c r="W549" s="6"/>
      <c r="X549" s="6"/>
      <c r="Y549" s="8"/>
      <c r="Z549" s="6"/>
      <c r="AA549" s="6"/>
      <c r="AB549" s="6"/>
      <c r="AC549" s="6"/>
      <c r="AD549" s="6"/>
      <c r="AE549" s="6"/>
      <c r="AF549" s="6"/>
      <c r="AG549" s="6"/>
      <c r="AH549" s="6"/>
    </row>
    <row r="550" spans="1:34" s="7" customFormat="1">
      <c r="A550" s="6"/>
      <c r="B550" s="2"/>
      <c r="C550" s="2"/>
      <c r="D550" s="6"/>
      <c r="E550" s="2"/>
      <c r="F550" s="3"/>
      <c r="G550" s="6"/>
      <c r="H550" s="16"/>
      <c r="I550" s="16"/>
      <c r="J550" s="8"/>
      <c r="K550" s="8"/>
      <c r="L550" s="8"/>
      <c r="M550" s="8"/>
      <c r="N550" s="26"/>
      <c r="R550" s="6"/>
      <c r="S550" s="6"/>
      <c r="T550" s="6"/>
      <c r="U550" s="6"/>
      <c r="V550" s="6"/>
      <c r="W550" s="6"/>
      <c r="X550" s="6"/>
      <c r="Y550" s="8"/>
      <c r="Z550" s="6"/>
      <c r="AA550" s="6"/>
      <c r="AB550" s="6"/>
      <c r="AC550" s="6"/>
      <c r="AD550" s="6"/>
      <c r="AE550" s="6"/>
      <c r="AF550" s="6"/>
      <c r="AG550" s="6"/>
      <c r="AH550" s="6"/>
    </row>
    <row r="551" spans="1:34" s="7" customFormat="1">
      <c r="A551" s="6"/>
      <c r="B551" s="2"/>
      <c r="C551" s="2"/>
      <c r="D551" s="6"/>
      <c r="E551" s="2"/>
      <c r="F551" s="3"/>
      <c r="G551" s="6"/>
      <c r="H551" s="16"/>
      <c r="I551" s="16"/>
      <c r="J551" s="8"/>
      <c r="K551" s="8"/>
      <c r="L551" s="8"/>
      <c r="M551" s="8"/>
      <c r="N551" s="26"/>
      <c r="R551" s="6"/>
      <c r="S551" s="6"/>
      <c r="T551" s="6"/>
      <c r="U551" s="6"/>
      <c r="V551" s="6"/>
      <c r="W551" s="6"/>
      <c r="X551" s="6"/>
      <c r="Y551" s="8"/>
      <c r="Z551" s="6"/>
      <c r="AA551" s="6"/>
      <c r="AB551" s="6"/>
      <c r="AC551" s="6"/>
      <c r="AD551" s="6"/>
      <c r="AE551" s="6"/>
      <c r="AF551" s="6"/>
      <c r="AG551" s="6"/>
      <c r="AH551" s="6"/>
    </row>
    <row r="552" spans="1:34" s="7" customFormat="1">
      <c r="A552" s="6"/>
      <c r="B552" s="2"/>
      <c r="C552" s="2"/>
      <c r="D552" s="6"/>
      <c r="E552" s="2"/>
      <c r="F552" s="3"/>
      <c r="G552" s="6"/>
      <c r="H552" s="16"/>
      <c r="I552" s="16"/>
      <c r="J552" s="8"/>
      <c r="K552" s="8"/>
      <c r="L552" s="8"/>
      <c r="M552" s="8"/>
      <c r="N552" s="26"/>
      <c r="R552" s="6"/>
      <c r="S552" s="6"/>
      <c r="T552" s="6"/>
      <c r="U552" s="6"/>
      <c r="V552" s="6"/>
      <c r="W552" s="6"/>
      <c r="X552" s="6"/>
      <c r="Y552" s="8"/>
      <c r="Z552" s="6"/>
      <c r="AA552" s="6"/>
      <c r="AB552" s="6"/>
      <c r="AC552" s="6"/>
      <c r="AD552" s="6"/>
      <c r="AE552" s="6"/>
      <c r="AF552" s="6"/>
      <c r="AG552" s="6"/>
      <c r="AH552" s="6"/>
    </row>
    <row r="553" spans="1:34" s="7" customFormat="1">
      <c r="A553" s="6"/>
      <c r="B553" s="2"/>
      <c r="C553" s="2"/>
      <c r="D553" s="6"/>
      <c r="E553" s="2"/>
      <c r="F553" s="3"/>
      <c r="G553" s="6"/>
      <c r="H553" s="16"/>
      <c r="I553" s="16"/>
      <c r="J553" s="8"/>
      <c r="K553" s="8"/>
      <c r="L553" s="8"/>
      <c r="M553" s="8"/>
      <c r="N553" s="26"/>
      <c r="R553" s="6"/>
      <c r="S553" s="6"/>
      <c r="T553" s="6"/>
      <c r="U553" s="6"/>
      <c r="V553" s="6"/>
      <c r="W553" s="6"/>
      <c r="X553" s="6"/>
      <c r="Y553" s="8"/>
      <c r="Z553" s="6"/>
      <c r="AA553" s="6"/>
      <c r="AB553" s="6"/>
      <c r="AC553" s="6"/>
      <c r="AD553" s="6"/>
      <c r="AE553" s="6"/>
      <c r="AF553" s="6"/>
      <c r="AG553" s="6"/>
      <c r="AH553" s="6"/>
    </row>
    <row r="554" spans="1:34" s="7" customFormat="1">
      <c r="A554" s="6"/>
      <c r="B554" s="2"/>
      <c r="C554" s="2"/>
      <c r="D554" s="6"/>
      <c r="E554" s="2"/>
      <c r="F554" s="3"/>
      <c r="G554" s="6"/>
      <c r="H554" s="16"/>
      <c r="I554" s="16"/>
      <c r="J554" s="8"/>
      <c r="K554" s="8"/>
      <c r="L554" s="8"/>
      <c r="M554" s="8"/>
      <c r="N554" s="26"/>
      <c r="R554" s="6"/>
      <c r="S554" s="6"/>
      <c r="T554" s="6"/>
      <c r="U554" s="6"/>
      <c r="V554" s="6"/>
      <c r="W554" s="6"/>
      <c r="X554" s="6"/>
      <c r="Y554" s="8"/>
      <c r="Z554" s="6"/>
      <c r="AA554" s="6"/>
      <c r="AB554" s="6"/>
      <c r="AC554" s="6"/>
      <c r="AD554" s="6"/>
      <c r="AE554" s="6"/>
      <c r="AF554" s="6"/>
      <c r="AG554" s="6"/>
      <c r="AH554" s="6"/>
    </row>
    <row r="555" spans="1:34" s="7" customFormat="1">
      <c r="A555" s="6"/>
      <c r="B555" s="2"/>
      <c r="C555" s="2"/>
      <c r="D555" s="6"/>
      <c r="E555" s="2"/>
      <c r="F555" s="3"/>
      <c r="G555" s="6"/>
      <c r="H555" s="16"/>
      <c r="I555" s="16"/>
      <c r="J555" s="8"/>
      <c r="K555" s="8"/>
      <c r="L555" s="8"/>
      <c r="M555" s="8"/>
      <c r="N555" s="26"/>
      <c r="R555" s="6"/>
      <c r="S555" s="6"/>
      <c r="T555" s="6"/>
      <c r="U555" s="6"/>
      <c r="V555" s="6"/>
      <c r="W555" s="6"/>
      <c r="X555" s="6"/>
      <c r="Y555" s="8"/>
      <c r="Z555" s="6"/>
      <c r="AA555" s="6"/>
      <c r="AB555" s="6"/>
      <c r="AC555" s="6"/>
      <c r="AD555" s="6"/>
      <c r="AE555" s="6"/>
      <c r="AF555" s="6"/>
      <c r="AG555" s="6"/>
      <c r="AH555" s="6"/>
    </row>
    <row r="556" spans="1:34" s="7" customFormat="1">
      <c r="A556" s="6"/>
      <c r="B556" s="2"/>
      <c r="C556" s="2"/>
      <c r="D556" s="6"/>
      <c r="E556" s="2"/>
      <c r="F556" s="3"/>
      <c r="G556" s="6"/>
      <c r="H556" s="16"/>
      <c r="I556" s="16"/>
      <c r="J556" s="8"/>
      <c r="K556" s="8"/>
      <c r="L556" s="8"/>
      <c r="M556" s="8"/>
      <c r="N556" s="26"/>
      <c r="R556" s="6"/>
      <c r="S556" s="6"/>
      <c r="T556" s="6"/>
      <c r="U556" s="6"/>
      <c r="V556" s="6"/>
      <c r="W556" s="6"/>
      <c r="X556" s="6"/>
      <c r="Y556" s="8"/>
      <c r="Z556" s="6"/>
      <c r="AA556" s="6"/>
      <c r="AB556" s="6"/>
      <c r="AC556" s="6"/>
      <c r="AD556" s="6"/>
      <c r="AE556" s="6"/>
      <c r="AF556" s="6"/>
      <c r="AG556" s="6"/>
      <c r="AH556" s="6"/>
    </row>
    <row r="557" spans="1:34" s="7" customFormat="1">
      <c r="A557" s="6"/>
      <c r="B557" s="2"/>
      <c r="C557" s="2"/>
      <c r="D557" s="6"/>
      <c r="E557" s="2"/>
      <c r="F557" s="3"/>
      <c r="G557" s="6"/>
      <c r="H557" s="16"/>
      <c r="I557" s="16"/>
      <c r="J557" s="8"/>
      <c r="K557" s="8"/>
      <c r="L557" s="8"/>
      <c r="M557" s="8"/>
      <c r="N557" s="26"/>
      <c r="R557" s="6"/>
      <c r="S557" s="6"/>
      <c r="T557" s="6"/>
      <c r="U557" s="6"/>
      <c r="V557" s="6"/>
      <c r="W557" s="6"/>
      <c r="X557" s="6"/>
      <c r="Y557" s="8"/>
      <c r="Z557" s="6"/>
      <c r="AA557" s="6"/>
      <c r="AB557" s="6"/>
      <c r="AC557" s="6"/>
      <c r="AD557" s="6"/>
      <c r="AE557" s="6"/>
      <c r="AF557" s="6"/>
      <c r="AG557" s="6"/>
      <c r="AH557" s="6"/>
    </row>
    <row r="558" spans="1:34" s="7" customFormat="1">
      <c r="A558" s="6"/>
      <c r="B558" s="2"/>
      <c r="C558" s="2"/>
      <c r="D558" s="6"/>
      <c r="E558" s="2"/>
      <c r="F558" s="3"/>
      <c r="G558" s="6"/>
      <c r="H558" s="16"/>
      <c r="I558" s="16"/>
      <c r="J558" s="8"/>
      <c r="K558" s="8"/>
      <c r="L558" s="8"/>
      <c r="M558" s="8"/>
      <c r="N558" s="26"/>
      <c r="R558" s="6"/>
      <c r="S558" s="6"/>
      <c r="T558" s="6"/>
      <c r="U558" s="6"/>
      <c r="V558" s="6"/>
      <c r="W558" s="6"/>
      <c r="X558" s="6"/>
      <c r="Y558" s="8"/>
      <c r="Z558" s="6"/>
      <c r="AA558" s="6"/>
      <c r="AB558" s="6"/>
      <c r="AC558" s="6"/>
      <c r="AD558" s="6"/>
      <c r="AE558" s="6"/>
      <c r="AF558" s="6"/>
      <c r="AG558" s="6"/>
      <c r="AH558" s="6"/>
    </row>
    <row r="559" spans="1:34" s="7" customFormat="1">
      <c r="A559" s="6"/>
      <c r="B559" s="2"/>
      <c r="C559" s="2"/>
      <c r="D559" s="6"/>
      <c r="E559" s="2"/>
      <c r="F559" s="3"/>
      <c r="G559" s="6"/>
      <c r="H559" s="16"/>
      <c r="I559" s="16"/>
      <c r="J559" s="8"/>
      <c r="K559" s="8"/>
      <c r="L559" s="8"/>
      <c r="M559" s="8"/>
      <c r="N559" s="26"/>
      <c r="R559" s="6"/>
      <c r="S559" s="6"/>
      <c r="T559" s="6"/>
      <c r="U559" s="6"/>
      <c r="V559" s="6"/>
      <c r="W559" s="6"/>
      <c r="X559" s="6"/>
      <c r="Y559" s="8"/>
      <c r="Z559" s="6"/>
      <c r="AA559" s="6"/>
      <c r="AB559" s="6"/>
      <c r="AC559" s="6"/>
      <c r="AD559" s="6"/>
      <c r="AE559" s="6"/>
      <c r="AF559" s="6"/>
      <c r="AG559" s="6"/>
      <c r="AH559" s="6"/>
    </row>
    <row r="560" spans="1:34" s="7" customFormat="1">
      <c r="A560" s="6"/>
      <c r="B560" s="2"/>
      <c r="C560" s="2"/>
      <c r="D560" s="6"/>
      <c r="E560" s="2"/>
      <c r="F560" s="3"/>
      <c r="G560" s="6"/>
      <c r="H560" s="16"/>
      <c r="I560" s="16"/>
      <c r="J560" s="8"/>
      <c r="K560" s="8"/>
      <c r="L560" s="8"/>
      <c r="M560" s="8"/>
      <c r="N560" s="26"/>
      <c r="R560" s="6"/>
      <c r="S560" s="6"/>
      <c r="T560" s="6"/>
      <c r="U560" s="6"/>
      <c r="V560" s="6"/>
      <c r="W560" s="6"/>
      <c r="X560" s="6"/>
      <c r="Y560" s="8"/>
      <c r="Z560" s="6"/>
      <c r="AA560" s="6"/>
      <c r="AB560" s="6"/>
      <c r="AC560" s="6"/>
      <c r="AD560" s="6"/>
      <c r="AE560" s="6"/>
      <c r="AF560" s="6"/>
      <c r="AG560" s="6"/>
      <c r="AH560" s="6"/>
    </row>
    <row r="561" spans="1:34" s="7" customFormat="1">
      <c r="A561" s="6"/>
      <c r="B561" s="2"/>
      <c r="C561" s="2"/>
      <c r="D561" s="6"/>
      <c r="E561" s="2"/>
      <c r="F561" s="3"/>
      <c r="G561" s="6"/>
      <c r="H561" s="16"/>
      <c r="I561" s="16"/>
      <c r="J561" s="8"/>
      <c r="K561" s="8"/>
      <c r="L561" s="8"/>
      <c r="M561" s="8"/>
      <c r="N561" s="26"/>
      <c r="R561" s="6"/>
      <c r="S561" s="6"/>
      <c r="T561" s="6"/>
      <c r="U561" s="6"/>
      <c r="V561" s="6"/>
      <c r="W561" s="6"/>
      <c r="X561" s="6"/>
      <c r="Y561" s="8"/>
      <c r="Z561" s="6"/>
      <c r="AA561" s="6"/>
      <c r="AB561" s="6"/>
      <c r="AC561" s="6"/>
      <c r="AD561" s="6"/>
      <c r="AE561" s="6"/>
      <c r="AF561" s="6"/>
      <c r="AG561" s="6"/>
      <c r="AH561" s="6"/>
    </row>
    <row r="562" spans="1:34" s="7" customFormat="1">
      <c r="A562" s="6"/>
      <c r="B562" s="2"/>
      <c r="C562" s="2"/>
      <c r="D562" s="6"/>
      <c r="E562" s="2"/>
      <c r="F562" s="3"/>
      <c r="G562" s="6"/>
      <c r="H562" s="16"/>
      <c r="I562" s="16"/>
      <c r="J562" s="8"/>
      <c r="K562" s="8"/>
      <c r="L562" s="8"/>
      <c r="M562" s="8"/>
      <c r="N562" s="26"/>
      <c r="R562" s="6"/>
      <c r="S562" s="6"/>
      <c r="T562" s="6"/>
      <c r="U562" s="6"/>
      <c r="V562" s="6"/>
      <c r="W562" s="6"/>
      <c r="X562" s="6"/>
      <c r="Y562" s="8"/>
      <c r="Z562" s="6"/>
      <c r="AA562" s="6"/>
      <c r="AB562" s="6"/>
      <c r="AC562" s="6"/>
      <c r="AD562" s="6"/>
      <c r="AE562" s="6"/>
      <c r="AF562" s="6"/>
      <c r="AG562" s="6"/>
      <c r="AH562" s="6"/>
    </row>
    <row r="563" spans="1:34" s="7" customFormat="1">
      <c r="A563" s="6"/>
      <c r="B563" s="2"/>
      <c r="C563" s="2"/>
      <c r="D563" s="6"/>
      <c r="E563" s="2"/>
      <c r="F563" s="3"/>
      <c r="G563" s="6"/>
      <c r="H563" s="16"/>
      <c r="I563" s="16"/>
      <c r="J563" s="8"/>
      <c r="K563" s="8"/>
      <c r="L563" s="8"/>
      <c r="M563" s="8"/>
      <c r="N563" s="26"/>
      <c r="R563" s="6"/>
      <c r="S563" s="6"/>
      <c r="T563" s="6"/>
      <c r="U563" s="6"/>
      <c r="V563" s="6"/>
      <c r="W563" s="6"/>
      <c r="X563" s="6"/>
      <c r="Y563" s="8"/>
      <c r="Z563" s="6"/>
      <c r="AA563" s="6"/>
      <c r="AB563" s="6"/>
      <c r="AC563" s="6"/>
      <c r="AD563" s="6"/>
      <c r="AE563" s="6"/>
      <c r="AF563" s="6"/>
      <c r="AG563" s="6"/>
      <c r="AH563" s="6"/>
    </row>
    <row r="564" spans="1:34" s="7" customFormat="1">
      <c r="A564" s="6"/>
      <c r="B564" s="2"/>
      <c r="C564" s="2"/>
      <c r="D564" s="6"/>
      <c r="E564" s="2"/>
      <c r="F564" s="3"/>
      <c r="G564" s="6"/>
      <c r="H564" s="16"/>
      <c r="I564" s="16"/>
      <c r="J564" s="8"/>
      <c r="K564" s="8"/>
      <c r="L564" s="8"/>
      <c r="M564" s="8"/>
      <c r="N564" s="26"/>
      <c r="R564" s="6"/>
      <c r="S564" s="6"/>
      <c r="T564" s="6"/>
      <c r="U564" s="6"/>
      <c r="V564" s="6"/>
      <c r="W564" s="6"/>
      <c r="X564" s="6"/>
      <c r="Y564" s="8"/>
      <c r="Z564" s="6"/>
      <c r="AA564" s="6"/>
      <c r="AB564" s="6"/>
      <c r="AC564" s="6"/>
      <c r="AD564" s="6"/>
      <c r="AE564" s="6"/>
      <c r="AF564" s="6"/>
      <c r="AG564" s="6"/>
      <c r="AH564" s="6"/>
    </row>
    <row r="565" spans="1:34" s="7" customFormat="1">
      <c r="A565" s="6"/>
      <c r="B565" s="2"/>
      <c r="C565" s="2"/>
      <c r="D565" s="6"/>
      <c r="E565" s="2"/>
      <c r="F565" s="3"/>
      <c r="G565" s="6"/>
      <c r="H565" s="16"/>
      <c r="I565" s="16"/>
      <c r="J565" s="8"/>
      <c r="K565" s="8"/>
      <c r="L565" s="8"/>
      <c r="M565" s="8"/>
      <c r="N565" s="26"/>
      <c r="R565" s="6"/>
      <c r="S565" s="6"/>
      <c r="T565" s="6"/>
      <c r="U565" s="6"/>
      <c r="V565" s="6"/>
      <c r="W565" s="6"/>
      <c r="X565" s="6"/>
      <c r="Y565" s="8"/>
      <c r="Z565" s="6"/>
      <c r="AA565" s="6"/>
      <c r="AB565" s="6"/>
      <c r="AC565" s="6"/>
      <c r="AD565" s="6"/>
      <c r="AE565" s="6"/>
      <c r="AF565" s="6"/>
      <c r="AG565" s="6"/>
      <c r="AH565" s="6"/>
    </row>
    <row r="566" spans="1:34" s="7" customFormat="1">
      <c r="A566" s="6"/>
      <c r="B566" s="2"/>
      <c r="C566" s="2"/>
      <c r="D566" s="6"/>
      <c r="E566" s="2"/>
      <c r="F566" s="3"/>
      <c r="G566" s="6"/>
      <c r="H566" s="16"/>
      <c r="I566" s="16"/>
      <c r="J566" s="8"/>
      <c r="K566" s="8"/>
      <c r="L566" s="8"/>
      <c r="M566" s="8"/>
      <c r="N566" s="26"/>
      <c r="R566" s="6"/>
      <c r="S566" s="6"/>
      <c r="T566" s="6"/>
      <c r="U566" s="6"/>
      <c r="V566" s="6"/>
      <c r="W566" s="6"/>
      <c r="X566" s="6"/>
      <c r="Y566" s="8"/>
      <c r="Z566" s="6"/>
      <c r="AA566" s="6"/>
      <c r="AB566" s="6"/>
      <c r="AC566" s="6"/>
      <c r="AD566" s="6"/>
      <c r="AE566" s="6"/>
      <c r="AF566" s="6"/>
      <c r="AG566" s="6"/>
      <c r="AH566" s="6"/>
    </row>
    <row r="567" spans="1:34" s="7" customFormat="1">
      <c r="A567" s="6"/>
      <c r="B567" s="2"/>
      <c r="C567" s="2"/>
      <c r="D567" s="6"/>
      <c r="E567" s="2"/>
      <c r="F567" s="3"/>
      <c r="G567" s="6"/>
      <c r="H567" s="16"/>
      <c r="I567" s="16"/>
      <c r="J567" s="8"/>
      <c r="K567" s="8"/>
      <c r="L567" s="8"/>
      <c r="M567" s="8"/>
      <c r="N567" s="26"/>
      <c r="R567" s="6"/>
      <c r="S567" s="6"/>
      <c r="T567" s="6"/>
      <c r="U567" s="6"/>
      <c r="V567" s="6"/>
      <c r="W567" s="6"/>
      <c r="X567" s="6"/>
      <c r="Y567" s="8"/>
      <c r="Z567" s="6"/>
      <c r="AA567" s="6"/>
      <c r="AB567" s="6"/>
      <c r="AC567" s="6"/>
      <c r="AD567" s="6"/>
      <c r="AE567" s="6"/>
      <c r="AF567" s="6"/>
      <c r="AG567" s="6"/>
      <c r="AH567" s="6"/>
    </row>
    <row r="568" spans="1:34" s="7" customFormat="1">
      <c r="A568" s="6"/>
      <c r="B568" s="2"/>
      <c r="C568" s="2"/>
      <c r="D568" s="6"/>
      <c r="E568" s="2"/>
      <c r="F568" s="3"/>
      <c r="G568" s="6"/>
      <c r="H568" s="16"/>
      <c r="I568" s="16"/>
      <c r="J568" s="8"/>
      <c r="K568" s="8"/>
      <c r="L568" s="8"/>
      <c r="M568" s="8"/>
      <c r="N568" s="26"/>
      <c r="R568" s="6"/>
      <c r="S568" s="6"/>
      <c r="T568" s="6"/>
      <c r="U568" s="6"/>
      <c r="V568" s="6"/>
      <c r="W568" s="6"/>
      <c r="X568" s="6"/>
      <c r="Y568" s="8"/>
      <c r="Z568" s="6"/>
      <c r="AA568" s="6"/>
      <c r="AB568" s="6"/>
      <c r="AC568" s="6"/>
      <c r="AD568" s="6"/>
      <c r="AE568" s="6"/>
      <c r="AF568" s="6"/>
      <c r="AG568" s="6"/>
      <c r="AH568" s="6"/>
    </row>
    <row r="569" spans="1:34" s="7" customFormat="1">
      <c r="A569" s="6"/>
      <c r="B569" s="2"/>
      <c r="C569" s="2"/>
      <c r="D569" s="6"/>
      <c r="E569" s="2"/>
      <c r="F569" s="3"/>
      <c r="G569" s="6"/>
      <c r="H569" s="16"/>
      <c r="I569" s="16"/>
      <c r="J569" s="8"/>
      <c r="K569" s="8"/>
      <c r="L569" s="8"/>
      <c r="M569" s="8"/>
      <c r="N569" s="26"/>
      <c r="R569" s="6"/>
      <c r="S569" s="6"/>
      <c r="T569" s="6"/>
      <c r="U569" s="6"/>
      <c r="V569" s="6"/>
      <c r="W569" s="6"/>
      <c r="X569" s="6"/>
      <c r="Y569" s="8"/>
      <c r="Z569" s="6"/>
      <c r="AA569" s="6"/>
      <c r="AB569" s="6"/>
      <c r="AC569" s="6"/>
      <c r="AD569" s="6"/>
      <c r="AE569" s="6"/>
      <c r="AF569" s="6"/>
      <c r="AG569" s="6"/>
      <c r="AH569" s="6"/>
    </row>
    <row r="570" spans="1:34" s="7" customFormat="1">
      <c r="A570" s="6"/>
      <c r="B570" s="2"/>
      <c r="C570" s="2"/>
      <c r="D570" s="6"/>
      <c r="E570" s="2"/>
      <c r="F570" s="3"/>
      <c r="G570" s="6"/>
      <c r="H570" s="16"/>
      <c r="I570" s="16"/>
      <c r="J570" s="8"/>
      <c r="K570" s="8"/>
      <c r="L570" s="8"/>
      <c r="M570" s="8"/>
      <c r="N570" s="26"/>
      <c r="R570" s="6"/>
      <c r="S570" s="6"/>
      <c r="T570" s="6"/>
      <c r="U570" s="6"/>
      <c r="V570" s="6"/>
      <c r="W570" s="6"/>
      <c r="X570" s="6"/>
      <c r="Y570" s="8"/>
      <c r="Z570" s="6"/>
      <c r="AA570" s="6"/>
      <c r="AB570" s="6"/>
      <c r="AC570" s="6"/>
      <c r="AD570" s="6"/>
      <c r="AE570" s="6"/>
      <c r="AF570" s="6"/>
      <c r="AG570" s="6"/>
      <c r="AH570" s="6"/>
    </row>
    <row r="571" spans="1:34" s="7" customFormat="1">
      <c r="A571" s="6"/>
      <c r="B571" s="2"/>
      <c r="C571" s="2"/>
      <c r="D571" s="6"/>
      <c r="E571" s="2"/>
      <c r="F571" s="3"/>
      <c r="G571" s="6"/>
      <c r="H571" s="16"/>
      <c r="I571" s="16"/>
      <c r="J571" s="8"/>
      <c r="K571" s="8"/>
      <c r="L571" s="8"/>
      <c r="M571" s="8"/>
      <c r="N571" s="26"/>
      <c r="R571" s="6"/>
      <c r="S571" s="6"/>
      <c r="T571" s="6"/>
      <c r="U571" s="6"/>
      <c r="V571" s="6"/>
      <c r="W571" s="6"/>
      <c r="X571" s="6"/>
      <c r="Y571" s="8"/>
      <c r="Z571" s="6"/>
      <c r="AA571" s="6"/>
      <c r="AB571" s="6"/>
      <c r="AC571" s="6"/>
      <c r="AD571" s="6"/>
      <c r="AE571" s="6"/>
      <c r="AF571" s="6"/>
      <c r="AG571" s="6"/>
      <c r="AH571" s="6"/>
    </row>
    <row r="572" spans="1:34" s="7" customFormat="1">
      <c r="A572" s="6"/>
      <c r="B572" s="2"/>
      <c r="C572" s="2"/>
      <c r="D572" s="6"/>
      <c r="E572" s="2"/>
      <c r="F572" s="3"/>
      <c r="G572" s="6"/>
      <c r="H572" s="16"/>
      <c r="I572" s="16"/>
      <c r="J572" s="8"/>
      <c r="K572" s="8"/>
      <c r="L572" s="8"/>
      <c r="M572" s="8"/>
      <c r="N572" s="26"/>
      <c r="R572" s="6"/>
      <c r="S572" s="6"/>
      <c r="T572" s="6"/>
      <c r="U572" s="6"/>
      <c r="V572" s="6"/>
      <c r="W572" s="6"/>
      <c r="X572" s="6"/>
      <c r="Y572" s="8"/>
      <c r="Z572" s="6"/>
      <c r="AA572" s="6"/>
      <c r="AB572" s="6"/>
      <c r="AC572" s="6"/>
      <c r="AD572" s="6"/>
      <c r="AE572" s="6"/>
      <c r="AF572" s="6"/>
      <c r="AG572" s="6"/>
      <c r="AH572" s="6"/>
    </row>
    <row r="573" spans="1:34" s="7" customFormat="1">
      <c r="A573" s="6"/>
      <c r="B573" s="2"/>
      <c r="C573" s="2"/>
      <c r="D573" s="6"/>
      <c r="E573" s="2"/>
      <c r="F573" s="3"/>
      <c r="G573" s="6"/>
      <c r="H573" s="16"/>
      <c r="I573" s="16"/>
      <c r="J573" s="8"/>
      <c r="K573" s="8"/>
      <c r="L573" s="8"/>
      <c r="M573" s="8"/>
      <c r="N573" s="26"/>
      <c r="R573" s="6"/>
      <c r="S573" s="6"/>
      <c r="T573" s="6"/>
      <c r="U573" s="6"/>
      <c r="V573" s="6"/>
      <c r="W573" s="6"/>
      <c r="X573" s="6"/>
      <c r="Y573" s="8"/>
      <c r="Z573" s="6"/>
      <c r="AA573" s="6"/>
      <c r="AB573" s="6"/>
      <c r="AC573" s="6"/>
      <c r="AD573" s="6"/>
      <c r="AE573" s="6"/>
      <c r="AF573" s="6"/>
      <c r="AG573" s="6"/>
      <c r="AH573" s="6"/>
    </row>
    <row r="574" spans="1:34" s="7" customFormat="1">
      <c r="A574" s="6"/>
      <c r="B574" s="2"/>
      <c r="C574" s="2"/>
      <c r="D574" s="6"/>
      <c r="E574" s="2"/>
      <c r="F574" s="3"/>
      <c r="G574" s="6"/>
      <c r="H574" s="16"/>
      <c r="I574" s="16"/>
      <c r="J574" s="8"/>
      <c r="K574" s="8"/>
      <c r="L574" s="8"/>
      <c r="M574" s="8"/>
      <c r="N574" s="26"/>
      <c r="R574" s="6"/>
      <c r="S574" s="6"/>
      <c r="T574" s="6"/>
      <c r="U574" s="6"/>
      <c r="V574" s="6"/>
      <c r="W574" s="6"/>
      <c r="X574" s="6"/>
      <c r="Y574" s="8"/>
      <c r="Z574" s="6"/>
      <c r="AA574" s="6"/>
      <c r="AB574" s="6"/>
      <c r="AC574" s="6"/>
      <c r="AD574" s="6"/>
      <c r="AE574" s="6"/>
      <c r="AF574" s="6"/>
      <c r="AG574" s="6"/>
      <c r="AH574" s="6"/>
    </row>
    <row r="575" spans="1:34" s="7" customFormat="1">
      <c r="A575" s="6"/>
      <c r="B575" s="2"/>
      <c r="C575" s="2"/>
      <c r="D575" s="6"/>
      <c r="E575" s="2"/>
      <c r="F575" s="3"/>
      <c r="G575" s="6"/>
      <c r="H575" s="16"/>
      <c r="I575" s="16"/>
      <c r="J575" s="8"/>
      <c r="K575" s="8"/>
      <c r="L575" s="8"/>
      <c r="M575" s="8"/>
      <c r="N575" s="26"/>
      <c r="R575" s="6"/>
      <c r="S575" s="6"/>
      <c r="T575" s="6"/>
      <c r="U575" s="6"/>
      <c r="V575" s="6"/>
      <c r="W575" s="6"/>
      <c r="X575" s="6"/>
      <c r="Y575" s="8"/>
      <c r="Z575" s="6"/>
      <c r="AA575" s="6"/>
      <c r="AB575" s="6"/>
      <c r="AC575" s="6"/>
      <c r="AD575" s="6"/>
      <c r="AE575" s="6"/>
      <c r="AF575" s="6"/>
      <c r="AG575" s="6"/>
      <c r="AH575" s="6"/>
    </row>
    <row r="576" spans="1:34" s="7" customFormat="1">
      <c r="A576" s="6"/>
      <c r="B576" s="2"/>
      <c r="C576" s="2"/>
      <c r="D576" s="6"/>
      <c r="E576" s="2"/>
      <c r="F576" s="3"/>
      <c r="G576" s="6"/>
      <c r="H576" s="16"/>
      <c r="I576" s="16"/>
      <c r="J576" s="8"/>
      <c r="K576" s="8"/>
      <c r="L576" s="8"/>
      <c r="M576" s="8"/>
      <c r="N576" s="26"/>
      <c r="R576" s="6"/>
      <c r="S576" s="6"/>
      <c r="T576" s="6"/>
      <c r="U576" s="6"/>
      <c r="V576" s="6"/>
      <c r="W576" s="6"/>
      <c r="X576" s="6"/>
      <c r="Y576" s="8"/>
      <c r="Z576" s="6"/>
      <c r="AA576" s="6"/>
      <c r="AB576" s="6"/>
      <c r="AC576" s="6"/>
      <c r="AD576" s="6"/>
      <c r="AE576" s="6"/>
      <c r="AF576" s="6"/>
      <c r="AG576" s="6"/>
      <c r="AH576" s="6"/>
    </row>
    <row r="577" spans="1:34" s="7" customFormat="1">
      <c r="A577" s="6"/>
      <c r="B577" s="2"/>
      <c r="C577" s="2"/>
      <c r="D577" s="6"/>
      <c r="E577" s="2"/>
      <c r="F577" s="3"/>
      <c r="G577" s="6"/>
      <c r="H577" s="16"/>
      <c r="I577" s="16"/>
      <c r="J577" s="8"/>
      <c r="K577" s="8"/>
      <c r="L577" s="8"/>
      <c r="M577" s="8"/>
      <c r="N577" s="26"/>
      <c r="R577" s="6"/>
      <c r="S577" s="6"/>
      <c r="T577" s="6"/>
      <c r="U577" s="6"/>
      <c r="V577" s="6"/>
      <c r="W577" s="6"/>
      <c r="X577" s="6"/>
      <c r="Y577" s="8"/>
      <c r="Z577" s="6"/>
      <c r="AA577" s="6"/>
      <c r="AB577" s="6"/>
      <c r="AC577" s="6"/>
      <c r="AD577" s="6"/>
      <c r="AE577" s="6"/>
      <c r="AF577" s="6"/>
      <c r="AG577" s="6"/>
      <c r="AH577" s="6"/>
    </row>
    <row r="578" spans="1:34" s="7" customFormat="1">
      <c r="A578" s="6"/>
      <c r="B578" s="2"/>
      <c r="C578" s="2"/>
      <c r="D578" s="6"/>
      <c r="E578" s="2"/>
      <c r="F578" s="3"/>
      <c r="G578" s="6"/>
      <c r="H578" s="16"/>
      <c r="I578" s="16"/>
      <c r="J578" s="8"/>
      <c r="K578" s="8"/>
      <c r="L578" s="8"/>
      <c r="M578" s="8"/>
      <c r="N578" s="26"/>
      <c r="R578" s="6"/>
      <c r="S578" s="6"/>
      <c r="T578" s="6"/>
      <c r="U578" s="6"/>
      <c r="V578" s="6"/>
      <c r="W578" s="6"/>
      <c r="X578" s="6"/>
      <c r="Y578" s="8"/>
      <c r="Z578" s="6"/>
      <c r="AA578" s="6"/>
      <c r="AB578" s="6"/>
      <c r="AC578" s="6"/>
      <c r="AD578" s="6"/>
      <c r="AE578" s="6"/>
      <c r="AF578" s="6"/>
      <c r="AG578" s="6"/>
      <c r="AH578" s="6"/>
    </row>
    <row r="579" spans="1:34" s="7" customFormat="1">
      <c r="A579" s="6"/>
      <c r="B579" s="2"/>
      <c r="C579" s="2"/>
      <c r="D579" s="6"/>
      <c r="E579" s="2"/>
      <c r="F579" s="3"/>
      <c r="G579" s="6"/>
      <c r="H579" s="16"/>
      <c r="I579" s="16"/>
      <c r="J579" s="8"/>
      <c r="K579" s="8"/>
      <c r="L579" s="8"/>
      <c r="M579" s="8"/>
      <c r="N579" s="26"/>
      <c r="R579" s="6"/>
      <c r="S579" s="6"/>
      <c r="T579" s="6"/>
      <c r="U579" s="6"/>
      <c r="V579" s="6"/>
      <c r="W579" s="6"/>
      <c r="X579" s="6"/>
      <c r="Y579" s="8"/>
      <c r="Z579" s="6"/>
      <c r="AA579" s="6"/>
      <c r="AB579" s="6"/>
      <c r="AC579" s="6"/>
      <c r="AD579" s="6"/>
      <c r="AE579" s="6"/>
      <c r="AF579" s="6"/>
      <c r="AG579" s="6"/>
      <c r="AH579" s="6"/>
    </row>
    <row r="580" spans="1:34" s="7" customFormat="1">
      <c r="A580" s="6"/>
      <c r="B580" s="2"/>
      <c r="C580" s="2"/>
      <c r="D580" s="6"/>
      <c r="E580" s="2"/>
      <c r="F580" s="3"/>
      <c r="G580" s="6"/>
      <c r="H580" s="16"/>
      <c r="I580" s="16"/>
      <c r="J580" s="8"/>
      <c r="K580" s="8"/>
      <c r="L580" s="8"/>
      <c r="M580" s="8"/>
      <c r="N580" s="26"/>
      <c r="R580" s="6"/>
      <c r="S580" s="6"/>
      <c r="T580" s="6"/>
      <c r="U580" s="6"/>
      <c r="V580" s="6"/>
      <c r="W580" s="6"/>
      <c r="X580" s="6"/>
      <c r="Y580" s="8"/>
      <c r="Z580" s="6"/>
      <c r="AA580" s="6"/>
      <c r="AB580" s="6"/>
      <c r="AC580" s="6"/>
      <c r="AD580" s="6"/>
      <c r="AE580" s="6"/>
      <c r="AF580" s="6"/>
      <c r="AG580" s="6"/>
      <c r="AH580" s="6"/>
    </row>
    <row r="581" spans="1:34" s="7" customFormat="1">
      <c r="A581" s="6"/>
      <c r="B581" s="2"/>
      <c r="C581" s="2"/>
      <c r="D581" s="6"/>
      <c r="E581" s="2"/>
      <c r="F581" s="3"/>
      <c r="G581" s="6"/>
      <c r="H581" s="16"/>
      <c r="I581" s="16"/>
      <c r="J581" s="8"/>
      <c r="K581" s="8"/>
      <c r="L581" s="8"/>
      <c r="M581" s="8"/>
      <c r="N581" s="26"/>
      <c r="R581" s="6"/>
      <c r="S581" s="6"/>
      <c r="T581" s="6"/>
      <c r="U581" s="6"/>
      <c r="V581" s="6"/>
      <c r="W581" s="6"/>
      <c r="X581" s="6"/>
      <c r="Y581" s="8"/>
      <c r="Z581" s="6"/>
      <c r="AA581" s="6"/>
      <c r="AB581" s="6"/>
      <c r="AC581" s="6"/>
      <c r="AD581" s="6"/>
      <c r="AE581" s="6"/>
      <c r="AF581" s="6"/>
      <c r="AG581" s="6"/>
      <c r="AH581" s="6"/>
    </row>
    <row r="582" spans="1:34" s="7" customFormat="1">
      <c r="A582" s="6"/>
      <c r="B582" s="2"/>
      <c r="C582" s="2"/>
      <c r="D582" s="6"/>
      <c r="E582" s="2"/>
      <c r="F582" s="3"/>
      <c r="G582" s="6"/>
      <c r="H582" s="16"/>
      <c r="I582" s="16"/>
      <c r="J582" s="8"/>
      <c r="K582" s="8"/>
      <c r="L582" s="8"/>
      <c r="M582" s="8"/>
      <c r="N582" s="26"/>
      <c r="R582" s="6"/>
      <c r="S582" s="6"/>
      <c r="T582" s="6"/>
      <c r="U582" s="6"/>
      <c r="V582" s="6"/>
      <c r="W582" s="6"/>
      <c r="X582" s="6"/>
      <c r="Y582" s="8"/>
      <c r="Z582" s="6"/>
      <c r="AA582" s="6"/>
      <c r="AB582" s="6"/>
      <c r="AC582" s="6"/>
      <c r="AD582" s="6"/>
      <c r="AE582" s="6"/>
      <c r="AF582" s="6"/>
      <c r="AG582" s="6"/>
      <c r="AH582" s="6"/>
    </row>
    <row r="583" spans="1:34" s="7" customFormat="1">
      <c r="A583" s="6"/>
      <c r="B583" s="2"/>
      <c r="C583" s="2"/>
      <c r="D583" s="6"/>
      <c r="E583" s="2"/>
      <c r="F583" s="3"/>
      <c r="G583" s="6"/>
      <c r="H583" s="16"/>
      <c r="I583" s="16"/>
      <c r="J583" s="8"/>
      <c r="K583" s="8"/>
      <c r="L583" s="8"/>
      <c r="M583" s="8"/>
      <c r="N583" s="26"/>
      <c r="R583" s="6"/>
      <c r="S583" s="6"/>
      <c r="T583" s="6"/>
      <c r="U583" s="6"/>
      <c r="V583" s="6"/>
      <c r="W583" s="6"/>
      <c r="X583" s="6"/>
      <c r="Y583" s="8"/>
      <c r="Z583" s="6"/>
      <c r="AA583" s="6"/>
      <c r="AB583" s="6"/>
      <c r="AC583" s="6"/>
      <c r="AD583" s="6"/>
      <c r="AE583" s="6"/>
      <c r="AF583" s="6"/>
      <c r="AG583" s="6"/>
      <c r="AH583" s="6"/>
    </row>
    <row r="584" spans="1:34" s="7" customFormat="1">
      <c r="A584" s="6"/>
      <c r="B584" s="2"/>
      <c r="C584" s="2"/>
      <c r="D584" s="6"/>
      <c r="E584" s="2"/>
      <c r="F584" s="3"/>
      <c r="G584" s="6"/>
      <c r="H584" s="16"/>
      <c r="I584" s="16"/>
      <c r="J584" s="8"/>
      <c r="K584" s="8"/>
      <c r="L584" s="8"/>
      <c r="M584" s="8"/>
      <c r="N584" s="26"/>
      <c r="R584" s="6"/>
      <c r="S584" s="6"/>
      <c r="T584" s="6"/>
      <c r="U584" s="6"/>
      <c r="V584" s="6"/>
      <c r="W584" s="6"/>
      <c r="X584" s="6"/>
      <c r="Y584" s="8"/>
      <c r="Z584" s="6"/>
      <c r="AA584" s="6"/>
      <c r="AB584" s="6"/>
      <c r="AC584" s="6"/>
      <c r="AD584" s="6"/>
      <c r="AE584" s="6"/>
      <c r="AF584" s="6"/>
      <c r="AG584" s="6"/>
      <c r="AH584" s="6"/>
    </row>
    <row r="585" spans="1:34" s="7" customFormat="1">
      <c r="A585" s="6"/>
      <c r="B585" s="2"/>
      <c r="C585" s="2"/>
      <c r="D585" s="6"/>
      <c r="E585" s="2"/>
      <c r="F585" s="3"/>
      <c r="G585" s="6"/>
      <c r="H585" s="16"/>
      <c r="I585" s="16"/>
      <c r="J585" s="8"/>
      <c r="K585" s="8"/>
      <c r="L585" s="8"/>
      <c r="M585" s="8"/>
      <c r="N585" s="26"/>
      <c r="R585" s="6"/>
      <c r="S585" s="6"/>
      <c r="T585" s="6"/>
      <c r="U585" s="6"/>
      <c r="V585" s="6"/>
      <c r="W585" s="6"/>
      <c r="X585" s="6"/>
      <c r="Y585" s="8"/>
      <c r="Z585" s="6"/>
      <c r="AA585" s="6"/>
      <c r="AB585" s="6"/>
      <c r="AC585" s="6"/>
      <c r="AD585" s="6"/>
      <c r="AE585" s="6"/>
      <c r="AF585" s="6"/>
      <c r="AG585" s="6"/>
      <c r="AH585" s="6"/>
    </row>
    <row r="586" spans="1:34" s="7" customFormat="1">
      <c r="A586" s="6"/>
      <c r="B586" s="2"/>
      <c r="C586" s="2"/>
      <c r="D586" s="6"/>
      <c r="E586" s="2"/>
      <c r="F586" s="3"/>
      <c r="G586" s="6"/>
      <c r="H586" s="16"/>
      <c r="I586" s="16"/>
      <c r="J586" s="8"/>
      <c r="K586" s="8"/>
      <c r="L586" s="8"/>
      <c r="M586" s="8"/>
      <c r="N586" s="26"/>
      <c r="R586" s="6"/>
      <c r="S586" s="6"/>
      <c r="T586" s="6"/>
      <c r="U586" s="6"/>
      <c r="V586" s="6"/>
      <c r="W586" s="6"/>
      <c r="X586" s="6"/>
      <c r="Y586" s="8"/>
      <c r="Z586" s="6"/>
      <c r="AA586" s="6"/>
      <c r="AB586" s="6"/>
      <c r="AC586" s="6"/>
      <c r="AD586" s="6"/>
      <c r="AE586" s="6"/>
      <c r="AF586" s="6"/>
      <c r="AG586" s="6"/>
      <c r="AH586" s="6"/>
    </row>
    <row r="587" spans="1:34" s="7" customFormat="1">
      <c r="A587" s="6"/>
      <c r="B587" s="2"/>
      <c r="C587" s="2"/>
      <c r="D587" s="6"/>
      <c r="E587" s="2"/>
      <c r="F587" s="3"/>
      <c r="G587" s="6"/>
      <c r="H587" s="16"/>
      <c r="I587" s="16"/>
      <c r="J587" s="8"/>
      <c r="K587" s="8"/>
      <c r="L587" s="8"/>
      <c r="M587" s="8"/>
      <c r="N587" s="26"/>
      <c r="R587" s="6"/>
      <c r="S587" s="6"/>
      <c r="T587" s="6"/>
      <c r="U587" s="6"/>
      <c r="V587" s="6"/>
      <c r="W587" s="6"/>
      <c r="X587" s="6"/>
      <c r="Y587" s="8"/>
      <c r="Z587" s="6"/>
      <c r="AA587" s="6"/>
      <c r="AB587" s="6"/>
      <c r="AC587" s="6"/>
      <c r="AD587" s="6"/>
      <c r="AE587" s="6"/>
      <c r="AF587" s="6"/>
      <c r="AG587" s="6"/>
      <c r="AH587" s="6"/>
    </row>
    <row r="588" spans="1:34" s="7" customFormat="1">
      <c r="A588" s="6"/>
      <c r="B588" s="2"/>
      <c r="C588" s="2"/>
      <c r="D588" s="6"/>
      <c r="E588" s="2"/>
      <c r="F588" s="3"/>
      <c r="G588" s="6"/>
      <c r="H588" s="16"/>
      <c r="I588" s="16"/>
      <c r="J588" s="8"/>
      <c r="K588" s="8"/>
      <c r="L588" s="8"/>
      <c r="M588" s="8"/>
      <c r="N588" s="26"/>
      <c r="R588" s="6"/>
      <c r="S588" s="6"/>
      <c r="T588" s="6"/>
      <c r="U588" s="6"/>
      <c r="V588" s="6"/>
      <c r="W588" s="6"/>
      <c r="X588" s="6"/>
      <c r="Y588" s="8"/>
      <c r="Z588" s="6"/>
      <c r="AA588" s="6"/>
      <c r="AB588" s="6"/>
      <c r="AC588" s="6"/>
      <c r="AD588" s="6"/>
      <c r="AE588" s="6"/>
      <c r="AF588" s="6"/>
      <c r="AG588" s="6"/>
      <c r="AH588" s="6"/>
    </row>
    <row r="589" spans="1:34" s="7" customFormat="1">
      <c r="A589" s="6"/>
      <c r="B589" s="2"/>
      <c r="C589" s="2"/>
      <c r="D589" s="6"/>
      <c r="E589" s="2"/>
      <c r="F589" s="3"/>
      <c r="G589" s="6"/>
      <c r="H589" s="16"/>
      <c r="I589" s="16"/>
      <c r="J589" s="8"/>
      <c r="K589" s="8"/>
      <c r="L589" s="8"/>
      <c r="M589" s="8"/>
      <c r="N589" s="26"/>
      <c r="R589" s="6"/>
      <c r="S589" s="6"/>
      <c r="T589" s="6"/>
      <c r="U589" s="6"/>
      <c r="V589" s="6"/>
      <c r="W589" s="6"/>
      <c r="X589" s="6"/>
      <c r="Y589" s="8"/>
      <c r="Z589" s="6"/>
      <c r="AA589" s="6"/>
      <c r="AB589" s="6"/>
      <c r="AC589" s="6"/>
      <c r="AD589" s="6"/>
      <c r="AE589" s="6"/>
      <c r="AF589" s="6"/>
      <c r="AG589" s="6"/>
      <c r="AH589" s="6"/>
    </row>
    <row r="590" spans="1:34" s="7" customFormat="1">
      <c r="A590" s="6"/>
      <c r="B590" s="2"/>
      <c r="C590" s="2"/>
      <c r="D590" s="6"/>
      <c r="E590" s="2"/>
      <c r="F590" s="3"/>
      <c r="G590" s="6"/>
      <c r="H590" s="16"/>
      <c r="I590" s="16"/>
      <c r="J590" s="8"/>
      <c r="K590" s="8"/>
      <c r="L590" s="8"/>
      <c r="M590" s="8"/>
      <c r="N590" s="26"/>
      <c r="R590" s="6"/>
      <c r="S590" s="6"/>
      <c r="T590" s="6"/>
      <c r="U590" s="6"/>
      <c r="V590" s="6"/>
      <c r="W590" s="6"/>
      <c r="X590" s="6"/>
      <c r="Y590" s="8"/>
      <c r="Z590" s="6"/>
      <c r="AA590" s="6"/>
      <c r="AB590" s="6"/>
      <c r="AC590" s="6"/>
      <c r="AD590" s="6"/>
      <c r="AE590" s="6"/>
      <c r="AF590" s="6"/>
      <c r="AG590" s="6"/>
      <c r="AH590" s="6"/>
    </row>
    <row r="591" spans="1:34" s="7" customFormat="1">
      <c r="A591" s="6"/>
      <c r="B591" s="2"/>
      <c r="C591" s="2"/>
      <c r="D591" s="6"/>
      <c r="E591" s="2"/>
      <c r="F591" s="3"/>
      <c r="G591" s="6"/>
      <c r="H591" s="16"/>
      <c r="I591" s="16"/>
      <c r="J591" s="8"/>
      <c r="K591" s="8"/>
      <c r="L591" s="8"/>
      <c r="M591" s="8"/>
      <c r="N591" s="26"/>
      <c r="R591" s="6"/>
      <c r="S591" s="6"/>
      <c r="T591" s="6"/>
      <c r="U591" s="6"/>
      <c r="V591" s="6"/>
      <c r="W591" s="6"/>
      <c r="X591" s="6"/>
      <c r="Y591" s="8"/>
      <c r="Z591" s="6"/>
      <c r="AA591" s="6"/>
      <c r="AB591" s="6"/>
      <c r="AC591" s="6"/>
      <c r="AD591" s="6"/>
      <c r="AE591" s="6"/>
      <c r="AF591" s="6"/>
      <c r="AG591" s="6"/>
      <c r="AH591" s="6"/>
    </row>
    <row r="592" spans="1:34" s="7" customFormat="1">
      <c r="A592" s="6"/>
      <c r="B592" s="2"/>
      <c r="C592" s="2"/>
      <c r="D592" s="6"/>
      <c r="E592" s="2"/>
      <c r="F592" s="3"/>
      <c r="G592" s="6"/>
      <c r="H592" s="16"/>
      <c r="I592" s="16"/>
      <c r="J592" s="8"/>
      <c r="K592" s="8"/>
      <c r="L592" s="8"/>
      <c r="M592" s="8"/>
      <c r="N592" s="26"/>
      <c r="R592" s="6"/>
      <c r="S592" s="6"/>
      <c r="T592" s="6"/>
      <c r="U592" s="6"/>
      <c r="V592" s="6"/>
      <c r="W592" s="6"/>
      <c r="X592" s="6"/>
      <c r="Y592" s="8"/>
      <c r="Z592" s="6"/>
      <c r="AA592" s="6"/>
      <c r="AB592" s="6"/>
      <c r="AC592" s="6"/>
      <c r="AD592" s="6"/>
      <c r="AE592" s="6"/>
      <c r="AF592" s="6"/>
      <c r="AG592" s="6"/>
      <c r="AH592" s="6"/>
    </row>
    <row r="593" spans="1:34" s="7" customFormat="1">
      <c r="A593" s="6"/>
      <c r="B593" s="2"/>
      <c r="C593" s="2"/>
      <c r="D593" s="6"/>
      <c r="E593" s="2"/>
      <c r="F593" s="3"/>
      <c r="G593" s="6"/>
      <c r="H593" s="16"/>
      <c r="I593" s="16"/>
      <c r="J593" s="8"/>
      <c r="K593" s="8"/>
      <c r="L593" s="8"/>
      <c r="M593" s="8"/>
      <c r="N593" s="26"/>
      <c r="R593" s="6"/>
      <c r="S593" s="6"/>
      <c r="T593" s="6"/>
      <c r="U593" s="6"/>
      <c r="V593" s="6"/>
      <c r="W593" s="6"/>
      <c r="X593" s="6"/>
      <c r="Y593" s="8"/>
      <c r="Z593" s="6"/>
      <c r="AA593" s="6"/>
      <c r="AB593" s="6"/>
      <c r="AC593" s="6"/>
      <c r="AD593" s="6"/>
      <c r="AE593" s="6"/>
      <c r="AF593" s="6"/>
      <c r="AG593" s="6"/>
      <c r="AH593" s="6"/>
    </row>
    <row r="594" spans="1:34" s="7" customFormat="1">
      <c r="A594" s="6"/>
      <c r="B594" s="2"/>
      <c r="C594" s="2"/>
      <c r="D594" s="6"/>
      <c r="E594" s="2"/>
      <c r="F594" s="3"/>
      <c r="G594" s="6"/>
      <c r="H594" s="16"/>
      <c r="I594" s="16"/>
      <c r="J594" s="8"/>
      <c r="K594" s="8"/>
      <c r="L594" s="8"/>
      <c r="M594" s="8"/>
      <c r="N594" s="26"/>
      <c r="R594" s="6"/>
      <c r="S594" s="6"/>
      <c r="T594" s="6"/>
      <c r="U594" s="6"/>
      <c r="V594" s="6"/>
      <c r="W594" s="6"/>
      <c r="X594" s="6"/>
      <c r="Y594" s="8"/>
      <c r="Z594" s="6"/>
      <c r="AA594" s="6"/>
      <c r="AB594" s="6"/>
      <c r="AC594" s="6"/>
      <c r="AD594" s="6"/>
      <c r="AE594" s="6"/>
      <c r="AF594" s="6"/>
      <c r="AG594" s="6"/>
      <c r="AH594" s="6"/>
    </row>
    <row r="595" spans="1:34" s="7" customFormat="1">
      <c r="A595" s="6"/>
      <c r="B595" s="2"/>
      <c r="C595" s="2"/>
      <c r="D595" s="6"/>
      <c r="E595" s="2"/>
      <c r="F595" s="3"/>
      <c r="G595" s="6"/>
      <c r="H595" s="16"/>
      <c r="I595" s="16"/>
      <c r="J595" s="8"/>
      <c r="K595" s="8"/>
      <c r="L595" s="8"/>
      <c r="M595" s="8"/>
      <c r="N595" s="26"/>
      <c r="R595" s="6"/>
      <c r="S595" s="6"/>
      <c r="T595" s="6"/>
      <c r="U595" s="6"/>
      <c r="V595" s="6"/>
      <c r="W595" s="6"/>
      <c r="X595" s="6"/>
      <c r="Y595" s="8"/>
      <c r="Z595" s="6"/>
      <c r="AA595" s="6"/>
      <c r="AB595" s="6"/>
      <c r="AC595" s="6"/>
      <c r="AD595" s="6"/>
      <c r="AE595" s="6"/>
      <c r="AF595" s="6"/>
      <c r="AG595" s="6"/>
      <c r="AH595" s="6"/>
    </row>
  </sheetData>
  <autoFilter ref="A1:AH427"/>
  <pageMargins left="0.75" right="0.75" top="1" bottom="1" header="0.5" footer="0.5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/>
  <dimension ref="A1:U273"/>
  <sheetViews>
    <sheetView zoomScaleNormal="100" workbookViewId="0">
      <pane xSplit="5" ySplit="2" topLeftCell="F34" activePane="bottomRight" state="frozen"/>
      <selection activeCell="C1" sqref="C1"/>
      <selection pane="topRight" activeCell="H1" sqref="H1"/>
      <selection pane="bottomLeft" activeCell="C3" sqref="C3"/>
      <selection pane="bottomRight" activeCell="B106" sqref="B106"/>
    </sheetView>
  </sheetViews>
  <sheetFormatPr defaultColWidth="8.85546875" defaultRowHeight="16.5"/>
  <cols>
    <col min="1" max="1" width="15.42578125" style="214" customWidth="1"/>
    <col min="2" max="2" width="46.42578125" style="214" customWidth="1"/>
    <col min="3" max="3" width="9.85546875" style="214" customWidth="1"/>
    <col min="4" max="4" width="11.5703125" style="215" customWidth="1"/>
    <col min="5" max="5" width="8.7109375" style="216" customWidth="1"/>
    <col min="6" max="13" width="11.28515625" style="232" customWidth="1"/>
    <col min="14" max="14" width="16.5703125" style="236" bestFit="1" customWidth="1"/>
    <col min="15" max="15" width="13.5703125" style="236" bestFit="1" customWidth="1"/>
    <col min="16" max="16" width="9.85546875" style="236" customWidth="1"/>
    <col min="17" max="17" width="11" style="213" bestFit="1" customWidth="1"/>
    <col min="18" max="18" width="8.85546875" style="213"/>
    <col min="19" max="19" width="9.42578125" style="213" bestFit="1" customWidth="1"/>
    <col min="20" max="16384" width="8.85546875" style="213"/>
  </cols>
  <sheetData>
    <row r="1" spans="1:19">
      <c r="A1" s="228" t="s">
        <v>533</v>
      </c>
    </row>
    <row r="2" spans="1:19" ht="33">
      <c r="A2" s="241" t="s">
        <v>116</v>
      </c>
      <c r="B2" s="241" t="s">
        <v>507</v>
      </c>
      <c r="C2" s="241" t="s">
        <v>626</v>
      </c>
      <c r="D2" s="242" t="s">
        <v>115</v>
      </c>
      <c r="E2" s="240" t="s">
        <v>516</v>
      </c>
      <c r="F2" s="240" t="s">
        <v>508</v>
      </c>
      <c r="G2" s="240" t="s">
        <v>509</v>
      </c>
      <c r="H2" s="240" t="s">
        <v>510</v>
      </c>
      <c r="I2" s="240" t="s">
        <v>511</v>
      </c>
      <c r="J2" s="240" t="s">
        <v>512</v>
      </c>
      <c r="K2" s="240" t="s">
        <v>517</v>
      </c>
      <c r="L2" s="240" t="s">
        <v>513</v>
      </c>
      <c r="M2" s="240" t="s">
        <v>514</v>
      </c>
      <c r="N2" s="244" t="s">
        <v>515</v>
      </c>
      <c r="O2" s="245"/>
      <c r="P2" s="240" t="s">
        <v>628</v>
      </c>
      <c r="Q2" s="240" t="s">
        <v>629</v>
      </c>
    </row>
    <row r="3" spans="1:19" s="283" customFormat="1" hidden="1">
      <c r="A3" s="277" t="s">
        <v>10</v>
      </c>
      <c r="B3" s="277" t="s">
        <v>73</v>
      </c>
      <c r="C3" s="277" t="s">
        <v>73</v>
      </c>
      <c r="D3" s="279" t="s">
        <v>24</v>
      </c>
      <c r="E3" s="280" t="s">
        <v>71</v>
      </c>
      <c r="F3" s="281">
        <v>294.92</v>
      </c>
      <c r="G3" s="281">
        <v>94.71</v>
      </c>
      <c r="H3" s="281">
        <v>6.04</v>
      </c>
      <c r="I3" s="281">
        <v>0</v>
      </c>
      <c r="J3" s="281">
        <v>8.25</v>
      </c>
      <c r="K3" s="281">
        <v>36.04</v>
      </c>
      <c r="L3" s="281">
        <v>36.04</v>
      </c>
      <c r="M3" s="281">
        <v>6.24</v>
      </c>
      <c r="N3" s="282">
        <f>SUM(F3:M3)</f>
        <v>482.24000000000007</v>
      </c>
      <c r="O3" s="314">
        <f t="shared" ref="O3:O16" si="0">N3+P3+Q3</f>
        <v>482.24000000000007</v>
      </c>
      <c r="P3" s="268">
        <v>0</v>
      </c>
      <c r="R3" s="320"/>
      <c r="S3" s="320"/>
    </row>
    <row r="4" spans="1:19" s="283" customFormat="1" hidden="1">
      <c r="A4" s="277" t="s">
        <v>10</v>
      </c>
      <c r="B4" s="277" t="s">
        <v>73</v>
      </c>
      <c r="C4" s="277" t="s">
        <v>73</v>
      </c>
      <c r="D4" s="279" t="s">
        <v>26</v>
      </c>
      <c r="E4" s="280" t="s">
        <v>71</v>
      </c>
      <c r="F4" s="281">
        <v>16.3</v>
      </c>
      <c r="G4" s="281">
        <v>4.8899999999999997</v>
      </c>
      <c r="H4" s="281">
        <v>0.32</v>
      </c>
      <c r="I4" s="281">
        <v>271</v>
      </c>
      <c r="J4" s="281">
        <v>1715.28</v>
      </c>
      <c r="K4" s="281">
        <v>28.13</v>
      </c>
      <c r="L4" s="281">
        <v>28.13</v>
      </c>
      <c r="M4" s="281">
        <v>0</v>
      </c>
      <c r="N4" s="282">
        <f t="shared" ref="N4:N68" si="1">SUM(F4:M4)</f>
        <v>2064.0500000000002</v>
      </c>
      <c r="O4" s="314">
        <f t="shared" si="0"/>
        <v>2064.0500000000002</v>
      </c>
      <c r="P4" s="268">
        <v>0</v>
      </c>
      <c r="R4" s="320"/>
      <c r="S4" s="320"/>
    </row>
    <row r="5" spans="1:19" s="210" customFormat="1" hidden="1">
      <c r="A5" s="208" t="s">
        <v>11</v>
      </c>
      <c r="B5" s="208" t="s">
        <v>73</v>
      </c>
      <c r="C5" s="208" t="s">
        <v>73</v>
      </c>
      <c r="D5" s="207" t="s">
        <v>24</v>
      </c>
      <c r="E5" s="209" t="s">
        <v>71</v>
      </c>
      <c r="F5" s="233">
        <v>1413.76</v>
      </c>
      <c r="G5" s="233">
        <v>400.83</v>
      </c>
      <c r="H5" s="233">
        <v>27.74</v>
      </c>
      <c r="I5" s="233">
        <v>0</v>
      </c>
      <c r="J5" s="233">
        <v>1301.3900000000001</v>
      </c>
      <c r="K5" s="233">
        <v>238.9</v>
      </c>
      <c r="L5" s="233">
        <v>227.2</v>
      </c>
      <c r="M5" s="233">
        <v>0</v>
      </c>
      <c r="N5" s="234">
        <f t="shared" si="1"/>
        <v>3609.82</v>
      </c>
      <c r="O5" s="314">
        <f t="shared" si="0"/>
        <v>3609.82</v>
      </c>
      <c r="P5" s="268">
        <v>0</v>
      </c>
      <c r="R5" s="320"/>
      <c r="S5" s="320"/>
    </row>
    <row r="6" spans="1:19" s="210" customFormat="1" hidden="1">
      <c r="A6" s="208" t="s">
        <v>11</v>
      </c>
      <c r="B6" s="208" t="s">
        <v>73</v>
      </c>
      <c r="C6" s="208" t="s">
        <v>73</v>
      </c>
      <c r="D6" s="207" t="s">
        <v>26</v>
      </c>
      <c r="E6" s="209" t="s">
        <v>71</v>
      </c>
      <c r="F6" s="233">
        <v>0</v>
      </c>
      <c r="G6" s="233">
        <v>0</v>
      </c>
      <c r="H6" s="233">
        <v>0</v>
      </c>
      <c r="I6" s="233">
        <v>0</v>
      </c>
      <c r="J6" s="233">
        <v>5.39</v>
      </c>
      <c r="K6" s="233">
        <v>0.06</v>
      </c>
      <c r="L6" s="233">
        <v>0.05</v>
      </c>
      <c r="M6" s="233">
        <v>0</v>
      </c>
      <c r="N6" s="234">
        <f t="shared" si="1"/>
        <v>5.4999999999999991</v>
      </c>
      <c r="O6" s="314">
        <f t="shared" si="0"/>
        <v>5.4999999999999991</v>
      </c>
      <c r="P6" s="268">
        <v>0</v>
      </c>
      <c r="R6" s="320"/>
      <c r="S6" s="320"/>
    </row>
    <row r="7" spans="1:19" s="283" customFormat="1" hidden="1">
      <c r="A7" s="277" t="s">
        <v>12</v>
      </c>
      <c r="B7" s="277" t="s">
        <v>73</v>
      </c>
      <c r="C7" s="277" t="s">
        <v>73</v>
      </c>
      <c r="D7" s="279" t="s">
        <v>24</v>
      </c>
      <c r="E7" s="280" t="s">
        <v>71</v>
      </c>
      <c r="F7" s="281">
        <v>2103</v>
      </c>
      <c r="G7" s="281">
        <v>625</v>
      </c>
      <c r="H7" s="281">
        <v>45</v>
      </c>
      <c r="I7" s="281">
        <v>761</v>
      </c>
      <c r="J7" s="281">
        <v>3011</v>
      </c>
      <c r="K7" s="281">
        <v>316</v>
      </c>
      <c r="L7" s="281">
        <v>316</v>
      </c>
      <c r="M7" s="281">
        <v>0</v>
      </c>
      <c r="N7" s="282">
        <f t="shared" si="1"/>
        <v>7177</v>
      </c>
      <c r="O7" s="314">
        <f t="shared" si="0"/>
        <v>8201</v>
      </c>
      <c r="P7" s="268">
        <v>1024</v>
      </c>
      <c r="R7" s="320"/>
      <c r="S7" s="320"/>
    </row>
    <row r="8" spans="1:19" s="300" customFormat="1" hidden="1">
      <c r="A8" s="301" t="s">
        <v>13</v>
      </c>
      <c r="B8" s="301" t="s">
        <v>73</v>
      </c>
      <c r="C8" s="301" t="s">
        <v>73</v>
      </c>
      <c r="D8" s="294" t="s">
        <v>27</v>
      </c>
      <c r="E8" s="295" t="s">
        <v>71</v>
      </c>
      <c r="F8" s="296">
        <v>2143.7867000000001</v>
      </c>
      <c r="G8" s="296">
        <v>646.13969999999995</v>
      </c>
      <c r="H8" s="296">
        <v>43.290900000000001</v>
      </c>
      <c r="I8" s="296">
        <v>2439.2600000000002</v>
      </c>
      <c r="J8" s="296">
        <v>4434.4979999999996</v>
      </c>
      <c r="K8" s="296">
        <v>264.74329999999998</v>
      </c>
      <c r="L8" s="296">
        <v>264.74329999999998</v>
      </c>
      <c r="M8" s="296">
        <v>0</v>
      </c>
      <c r="N8" s="297">
        <f t="shared" si="1"/>
        <v>10236.4619</v>
      </c>
      <c r="O8" s="314">
        <f t="shared" si="0"/>
        <v>13895.911899999999</v>
      </c>
      <c r="P8" s="268">
        <v>3659.45</v>
      </c>
      <c r="R8" s="320"/>
      <c r="S8" s="320"/>
    </row>
    <row r="9" spans="1:19" s="300" customFormat="1" hidden="1">
      <c r="A9" s="301" t="s">
        <v>13</v>
      </c>
      <c r="B9" s="301" t="s">
        <v>73</v>
      </c>
      <c r="C9" s="301" t="s">
        <v>73</v>
      </c>
      <c r="D9" s="294" t="s">
        <v>29</v>
      </c>
      <c r="E9" s="295" t="s">
        <v>71</v>
      </c>
      <c r="F9" s="296">
        <v>583.86649999999997</v>
      </c>
      <c r="G9" s="296">
        <v>177.41679999999999</v>
      </c>
      <c r="H9" s="296">
        <v>11.621700000000001</v>
      </c>
      <c r="I9" s="296">
        <v>0</v>
      </c>
      <c r="J9" s="296">
        <v>911.48689999999999</v>
      </c>
      <c r="K9" s="296">
        <v>73.934100000000001</v>
      </c>
      <c r="L9" s="296">
        <v>73.934100000000001</v>
      </c>
      <c r="M9" s="296">
        <v>0</v>
      </c>
      <c r="N9" s="297">
        <f t="shared" si="1"/>
        <v>1832.2601</v>
      </c>
      <c r="O9" s="314">
        <f t="shared" si="0"/>
        <v>1832.2601</v>
      </c>
      <c r="P9" s="268">
        <v>0</v>
      </c>
      <c r="R9" s="320"/>
      <c r="S9" s="320"/>
    </row>
    <row r="10" spans="1:19" s="283" customFormat="1" hidden="1">
      <c r="A10" s="277" t="s">
        <v>14</v>
      </c>
      <c r="B10" s="277" t="s">
        <v>73</v>
      </c>
      <c r="C10" s="277" t="s">
        <v>73</v>
      </c>
      <c r="D10" s="279" t="s">
        <v>27</v>
      </c>
      <c r="E10" s="280" t="s">
        <v>71</v>
      </c>
      <c r="F10" s="281">
        <v>106.92195049999999</v>
      </c>
      <c r="G10" s="281">
        <v>32.076585799999997</v>
      </c>
      <c r="H10" s="281">
        <v>2.1384552999999999</v>
      </c>
      <c r="I10" s="281">
        <v>0</v>
      </c>
      <c r="J10" s="281">
        <v>123.7729607</v>
      </c>
      <c r="K10" s="281">
        <v>0.22170570000000001</v>
      </c>
      <c r="L10" s="281">
        <v>17.639488799999999</v>
      </c>
      <c r="M10" s="281">
        <v>0</v>
      </c>
      <c r="N10" s="297">
        <f>SUM(F10:M10)</f>
        <v>282.77114679999994</v>
      </c>
      <c r="O10" s="314">
        <f t="shared" si="0"/>
        <v>282.77114679999994</v>
      </c>
      <c r="P10" s="268">
        <v>0</v>
      </c>
      <c r="R10" s="320"/>
      <c r="S10" s="320"/>
    </row>
    <row r="11" spans="1:19" s="283" customFormat="1" hidden="1">
      <c r="A11" s="277" t="s">
        <v>14</v>
      </c>
      <c r="B11" s="277" t="s">
        <v>73</v>
      </c>
      <c r="C11" s="277" t="s">
        <v>73</v>
      </c>
      <c r="D11" s="279" t="s">
        <v>28</v>
      </c>
      <c r="E11" s="280" t="s">
        <v>71</v>
      </c>
      <c r="F11" s="281">
        <v>1847.392028</v>
      </c>
      <c r="G11" s="281">
        <v>554.21778510000001</v>
      </c>
      <c r="H11" s="281">
        <v>36.949582100000001</v>
      </c>
      <c r="I11" s="281">
        <v>0</v>
      </c>
      <c r="J11" s="281">
        <v>2342.4189004</v>
      </c>
      <c r="K11" s="281">
        <v>0.56840919999999995</v>
      </c>
      <c r="L11" s="281">
        <v>227.2092495</v>
      </c>
      <c r="M11" s="281">
        <v>0</v>
      </c>
      <c r="N11" s="297">
        <f>SUM(F11:M11)</f>
        <v>5008.7559542999998</v>
      </c>
      <c r="O11" s="314">
        <f t="shared" si="0"/>
        <v>5008.7559542999998</v>
      </c>
      <c r="P11" s="268">
        <v>0</v>
      </c>
      <c r="R11" s="320"/>
      <c r="S11" s="320"/>
    </row>
    <row r="12" spans="1:19" s="283" customFormat="1" hidden="1">
      <c r="A12" s="277" t="s">
        <v>15</v>
      </c>
      <c r="B12" s="277" t="s">
        <v>73</v>
      </c>
      <c r="C12" s="277" t="s">
        <v>73</v>
      </c>
      <c r="D12" s="279" t="s">
        <v>27</v>
      </c>
      <c r="E12" s="280" t="s">
        <v>71</v>
      </c>
      <c r="F12" s="308">
        <v>337.15</v>
      </c>
      <c r="G12" s="281">
        <v>101.75</v>
      </c>
      <c r="H12" s="281">
        <v>6.78</v>
      </c>
      <c r="I12" s="281">
        <v>0</v>
      </c>
      <c r="J12" s="281">
        <v>398.36</v>
      </c>
      <c r="K12" s="281">
        <v>48.04</v>
      </c>
      <c r="L12" s="281">
        <v>48.04</v>
      </c>
      <c r="M12" s="281">
        <v>0</v>
      </c>
      <c r="N12" s="282">
        <f t="shared" si="1"/>
        <v>940.11999999999989</v>
      </c>
      <c r="O12" s="314">
        <f t="shared" si="0"/>
        <v>940.11999999999989</v>
      </c>
      <c r="P12" s="268">
        <v>0</v>
      </c>
      <c r="R12" s="320"/>
      <c r="S12" s="320"/>
    </row>
    <row r="13" spans="1:19" s="283" customFormat="1" hidden="1">
      <c r="A13" s="277" t="s">
        <v>15</v>
      </c>
      <c r="B13" s="277" t="s">
        <v>73</v>
      </c>
      <c r="C13" s="277" t="s">
        <v>73</v>
      </c>
      <c r="D13" s="279" t="s">
        <v>30</v>
      </c>
      <c r="E13" s="280" t="s">
        <v>71</v>
      </c>
      <c r="F13" s="305">
        <v>2829.6646271</v>
      </c>
      <c r="G13" s="281">
        <v>777.24838790000001</v>
      </c>
      <c r="H13" s="281">
        <v>51.775892499999998</v>
      </c>
      <c r="I13" s="281">
        <v>1148.8599999999999</v>
      </c>
      <c r="J13" s="281">
        <v>5888.1733912</v>
      </c>
      <c r="K13" s="281">
        <v>313.67553029999999</v>
      </c>
      <c r="L13" s="281">
        <v>313.67553029999999</v>
      </c>
      <c r="M13" s="281">
        <v>0</v>
      </c>
      <c r="N13" s="282">
        <f t="shared" si="1"/>
        <v>11323.073359299997</v>
      </c>
      <c r="O13" s="314">
        <f t="shared" si="0"/>
        <v>11323.073359299997</v>
      </c>
      <c r="P13" s="268">
        <v>0</v>
      </c>
      <c r="R13" s="320"/>
      <c r="S13" s="320"/>
    </row>
    <row r="14" spans="1:19" s="283" customFormat="1" hidden="1">
      <c r="A14" s="277" t="s">
        <v>15</v>
      </c>
      <c r="B14" s="277" t="s">
        <v>73</v>
      </c>
      <c r="C14" s="277" t="s">
        <v>73</v>
      </c>
      <c r="D14" s="279" t="s">
        <v>26</v>
      </c>
      <c r="E14" s="280" t="s">
        <v>71</v>
      </c>
      <c r="F14" s="308"/>
      <c r="G14" s="281"/>
      <c r="H14" s="281"/>
      <c r="I14" s="281"/>
      <c r="J14" s="281">
        <v>0.05</v>
      </c>
      <c r="K14" s="281">
        <v>0.51</v>
      </c>
      <c r="L14" s="281">
        <v>0.51</v>
      </c>
      <c r="M14" s="281">
        <v>0</v>
      </c>
      <c r="N14" s="282">
        <f t="shared" si="1"/>
        <v>1.07</v>
      </c>
      <c r="O14" s="314">
        <f t="shared" si="0"/>
        <v>1.07</v>
      </c>
      <c r="P14" s="268">
        <v>0</v>
      </c>
      <c r="R14" s="320"/>
      <c r="S14" s="320"/>
    </row>
    <row r="15" spans="1:19" s="283" customFormat="1" hidden="1">
      <c r="A15" s="286" t="s">
        <v>538</v>
      </c>
      <c r="B15" s="286" t="s">
        <v>539</v>
      </c>
      <c r="C15" s="277" t="s">
        <v>73</v>
      </c>
      <c r="D15" s="279" t="s">
        <v>30</v>
      </c>
      <c r="E15" s="280" t="s">
        <v>71</v>
      </c>
      <c r="F15" s="281">
        <v>91.7053729</v>
      </c>
      <c r="G15" s="281">
        <v>27.511612100000001</v>
      </c>
      <c r="H15" s="281">
        <v>1.8341075</v>
      </c>
      <c r="I15" s="281">
        <v>0</v>
      </c>
      <c r="J15" s="281">
        <v>93.036608799999996</v>
      </c>
      <c r="K15" s="281">
        <v>16.804469699999999</v>
      </c>
      <c r="L15" s="281">
        <v>16.804469699999999</v>
      </c>
      <c r="M15" s="281">
        <v>0</v>
      </c>
      <c r="N15" s="282">
        <f t="shared" si="1"/>
        <v>247.69664069999999</v>
      </c>
      <c r="O15" s="314">
        <f t="shared" si="0"/>
        <v>247.69664069999999</v>
      </c>
      <c r="P15" s="268">
        <v>0</v>
      </c>
      <c r="R15" s="320"/>
      <c r="S15" s="320"/>
    </row>
    <row r="16" spans="1:19" s="210" customFormat="1" hidden="1">
      <c r="A16" s="211" t="s">
        <v>424</v>
      </c>
      <c r="B16" s="211" t="s">
        <v>418</v>
      </c>
      <c r="C16" s="208" t="s">
        <v>73</v>
      </c>
      <c r="D16" s="207" t="s">
        <v>30</v>
      </c>
      <c r="E16" s="209" t="s">
        <v>71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3">
        <v>0</v>
      </c>
      <c r="L16" s="233">
        <v>0</v>
      </c>
      <c r="M16" s="233">
        <v>0</v>
      </c>
      <c r="N16" s="234">
        <f t="shared" si="1"/>
        <v>0</v>
      </c>
      <c r="O16" s="314">
        <f t="shared" si="0"/>
        <v>0</v>
      </c>
      <c r="P16" s="268"/>
      <c r="R16" s="320"/>
      <c r="S16" s="320"/>
    </row>
    <row r="17" spans="1:19" s="283" customFormat="1" hidden="1">
      <c r="A17" s="277" t="s">
        <v>16</v>
      </c>
      <c r="B17" s="277" t="s">
        <v>73</v>
      </c>
      <c r="C17" s="277" t="s">
        <v>73</v>
      </c>
      <c r="D17" s="279" t="s">
        <v>135</v>
      </c>
      <c r="E17" s="280" t="s">
        <v>71</v>
      </c>
      <c r="F17" s="281">
        <v>3607.86</v>
      </c>
      <c r="G17" s="281">
        <v>1086.25</v>
      </c>
      <c r="H17" s="281">
        <v>71.680000000000007</v>
      </c>
      <c r="I17" s="281">
        <v>5250</v>
      </c>
      <c r="J17" s="281">
        <v>7675.51</v>
      </c>
      <c r="K17" s="281">
        <v>427.22</v>
      </c>
      <c r="L17" s="281">
        <v>427.22</v>
      </c>
      <c r="M17" s="281">
        <v>0</v>
      </c>
      <c r="N17" s="282">
        <f t="shared" si="1"/>
        <v>18545.740000000005</v>
      </c>
      <c r="O17" s="314">
        <f>N17+P17+Q17</f>
        <v>26971.570000000007</v>
      </c>
      <c r="P17" s="268">
        <v>8425</v>
      </c>
      <c r="Q17" s="315">
        <v>0.83</v>
      </c>
      <c r="R17" s="320"/>
      <c r="S17" s="320"/>
    </row>
    <row r="18" spans="1:19" s="283" customFormat="1" hidden="1">
      <c r="A18" s="277" t="s">
        <v>17</v>
      </c>
      <c r="B18" s="277" t="s">
        <v>73</v>
      </c>
      <c r="C18" s="277" t="s">
        <v>73</v>
      </c>
      <c r="D18" s="279" t="s">
        <v>31</v>
      </c>
      <c r="E18" s="280" t="s">
        <v>71</v>
      </c>
      <c r="F18" s="281">
        <v>25.385468500000002</v>
      </c>
      <c r="G18" s="281">
        <v>7.3782736130000002</v>
      </c>
      <c r="H18" s="281">
        <v>0.50770930000000003</v>
      </c>
      <c r="I18" s="281">
        <v>0</v>
      </c>
      <c r="J18" s="281">
        <v>7.2493467999999996</v>
      </c>
      <c r="K18" s="281">
        <v>6.3448148</v>
      </c>
      <c r="L18" s="281">
        <v>6.3448148</v>
      </c>
      <c r="M18" s="281">
        <v>0</v>
      </c>
      <c r="N18" s="282">
        <f t="shared" si="1"/>
        <v>53.210427813000003</v>
      </c>
      <c r="O18" s="314">
        <f t="shared" ref="O18:O80" si="2">N18+P18+Q18</f>
        <v>53.210427813000003</v>
      </c>
      <c r="P18" s="268">
        <v>0</v>
      </c>
      <c r="R18" s="320"/>
      <c r="S18" s="320"/>
    </row>
    <row r="19" spans="1:19" s="283" customFormat="1" hidden="1">
      <c r="A19" s="277" t="s">
        <v>18</v>
      </c>
      <c r="B19" s="277" t="str">
        <f>A19</f>
        <v>SCCL</v>
      </c>
      <c r="C19" s="317" t="s">
        <v>613</v>
      </c>
      <c r="D19" s="279" t="s">
        <v>136</v>
      </c>
      <c r="E19" s="280" t="s">
        <v>71</v>
      </c>
      <c r="F19" s="281">
        <v>4727</v>
      </c>
      <c r="G19" s="281">
        <v>218.61</v>
      </c>
      <c r="H19" s="281">
        <v>0</v>
      </c>
      <c r="I19" s="281">
        <v>349.09</v>
      </c>
      <c r="J19" s="281">
        <v>2379.27</v>
      </c>
      <c r="K19" s="281">
        <v>355.97</v>
      </c>
      <c r="L19" s="281">
        <v>352.99</v>
      </c>
      <c r="M19" s="281">
        <v>0</v>
      </c>
      <c r="N19" s="282">
        <f t="shared" si="1"/>
        <v>8382.93</v>
      </c>
      <c r="O19" s="314">
        <f t="shared" si="2"/>
        <v>8512.92</v>
      </c>
      <c r="P19" s="268">
        <v>129.99</v>
      </c>
      <c r="R19" s="320"/>
      <c r="S19" s="320"/>
    </row>
    <row r="20" spans="1:19" s="283" customFormat="1" hidden="1">
      <c r="A20" s="277" t="s">
        <v>18</v>
      </c>
      <c r="B20" s="277" t="str">
        <f>A20</f>
        <v>SCCL</v>
      </c>
      <c r="C20" s="317" t="s">
        <v>613</v>
      </c>
      <c r="D20" s="279" t="s">
        <v>135</v>
      </c>
      <c r="E20" s="280" t="s">
        <v>71</v>
      </c>
      <c r="F20" s="281"/>
      <c r="G20" s="281"/>
      <c r="H20" s="281"/>
      <c r="I20" s="281"/>
      <c r="J20" s="281"/>
      <c r="K20" s="281"/>
      <c r="L20" s="281">
        <v>2.97</v>
      </c>
      <c r="M20" s="281"/>
      <c r="N20" s="282">
        <f t="shared" si="1"/>
        <v>2.97</v>
      </c>
      <c r="O20" s="314">
        <f t="shared" si="2"/>
        <v>2.97</v>
      </c>
      <c r="P20" s="268">
        <v>0</v>
      </c>
      <c r="R20" s="320"/>
      <c r="S20" s="320"/>
    </row>
    <row r="21" spans="1:19" s="283" customFormat="1" hidden="1">
      <c r="A21" s="277" t="s">
        <v>19</v>
      </c>
      <c r="B21" s="277" t="str">
        <f>A21</f>
        <v>JKML</v>
      </c>
      <c r="C21" s="317" t="s">
        <v>613</v>
      </c>
      <c r="D21" s="279" t="s">
        <v>23</v>
      </c>
      <c r="E21" s="280" t="s">
        <v>71</v>
      </c>
      <c r="F21" s="281">
        <v>0</v>
      </c>
      <c r="G21" s="281">
        <v>0</v>
      </c>
      <c r="H21" s="281">
        <v>0</v>
      </c>
      <c r="I21" s="281">
        <v>0</v>
      </c>
      <c r="J21" s="281">
        <v>0</v>
      </c>
      <c r="K21" s="281">
        <f>0.1764684+0.0693236</f>
        <v>0.24579200000000001</v>
      </c>
      <c r="L21" s="281">
        <f t="shared" ref="L21" si="3">0.1764684+0.0693236</f>
        <v>0.24579200000000001</v>
      </c>
      <c r="M21" s="281">
        <v>0</v>
      </c>
      <c r="N21" s="282">
        <f t="shared" si="1"/>
        <v>0.49158400000000002</v>
      </c>
      <c r="O21" s="314">
        <f t="shared" si="2"/>
        <v>0.49158400000000002</v>
      </c>
      <c r="P21" s="268">
        <v>0</v>
      </c>
      <c r="R21" s="320"/>
      <c r="S21" s="320"/>
    </row>
    <row r="22" spans="1:19" s="210" customFormat="1" hidden="1">
      <c r="A22" s="208" t="s">
        <v>540</v>
      </c>
      <c r="B22" s="208" t="s">
        <v>541</v>
      </c>
      <c r="C22" s="318" t="s">
        <v>613</v>
      </c>
      <c r="D22" s="207" t="s">
        <v>24</v>
      </c>
      <c r="E22" s="209" t="s">
        <v>71</v>
      </c>
      <c r="F22" s="233">
        <v>0</v>
      </c>
      <c r="G22" s="233">
        <v>0</v>
      </c>
      <c r="H22" s="233">
        <v>0</v>
      </c>
      <c r="I22" s="233">
        <v>0</v>
      </c>
      <c r="J22" s="233">
        <v>0</v>
      </c>
      <c r="K22" s="233">
        <v>0</v>
      </c>
      <c r="L22" s="233">
        <v>0</v>
      </c>
      <c r="M22" s="233">
        <v>0</v>
      </c>
      <c r="N22" s="234">
        <f t="shared" si="1"/>
        <v>0</v>
      </c>
      <c r="O22" s="314">
        <f t="shared" si="2"/>
        <v>0</v>
      </c>
      <c r="P22" s="268"/>
      <c r="R22" s="320"/>
      <c r="S22" s="320"/>
    </row>
    <row r="23" spans="1:19" s="283" customFormat="1" hidden="1">
      <c r="A23" s="277" t="s">
        <v>542</v>
      </c>
      <c r="B23" s="277" t="s">
        <v>532</v>
      </c>
      <c r="C23" s="317" t="s">
        <v>613</v>
      </c>
      <c r="D23" s="279" t="s">
        <v>24</v>
      </c>
      <c r="E23" s="280" t="s">
        <v>71</v>
      </c>
      <c r="F23" s="281">
        <v>0</v>
      </c>
      <c r="G23" s="281">
        <v>0</v>
      </c>
      <c r="H23" s="281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82">
        <f t="shared" si="1"/>
        <v>0</v>
      </c>
      <c r="O23" s="314">
        <f t="shared" si="2"/>
        <v>0</v>
      </c>
      <c r="P23" s="268">
        <v>0</v>
      </c>
      <c r="R23" s="320"/>
      <c r="S23" s="320"/>
    </row>
    <row r="24" spans="1:19" s="283" customFormat="1" hidden="1">
      <c r="A24" s="277" t="s">
        <v>152</v>
      </c>
      <c r="B24" s="277" t="s">
        <v>108</v>
      </c>
      <c r="C24" s="317" t="s">
        <v>613</v>
      </c>
      <c r="D24" s="279" t="s">
        <v>24</v>
      </c>
      <c r="E24" s="280" t="s">
        <v>71</v>
      </c>
      <c r="F24" s="281">
        <v>7.6573215000000001</v>
      </c>
      <c r="G24" s="281">
        <v>2.2971965000000001</v>
      </c>
      <c r="H24" s="281">
        <v>0.15314639999999999</v>
      </c>
      <c r="I24" s="281">
        <v>0</v>
      </c>
      <c r="J24" s="281">
        <v>0</v>
      </c>
      <c r="K24" s="281">
        <v>0</v>
      </c>
      <c r="L24" s="281">
        <v>0.90968979999999999</v>
      </c>
      <c r="M24" s="281">
        <v>0</v>
      </c>
      <c r="N24" s="282">
        <f t="shared" si="1"/>
        <v>11.017354200000002</v>
      </c>
      <c r="O24" s="314">
        <f t="shared" si="2"/>
        <v>11.017354200000002</v>
      </c>
      <c r="P24" s="268">
        <v>0</v>
      </c>
      <c r="R24" s="320"/>
      <c r="S24" s="320"/>
    </row>
    <row r="25" spans="1:19" s="210" customFormat="1" hidden="1">
      <c r="A25" s="277" t="s">
        <v>151</v>
      </c>
      <c r="B25" s="286" t="s">
        <v>150</v>
      </c>
      <c r="C25" s="317" t="s">
        <v>613</v>
      </c>
      <c r="D25" s="279" t="s">
        <v>24</v>
      </c>
      <c r="E25" s="280" t="s">
        <v>71</v>
      </c>
      <c r="F25" s="281">
        <v>0.37530839999999999</v>
      </c>
      <c r="G25" s="281">
        <v>0.1125925</v>
      </c>
      <c r="H25" s="281">
        <v>7.5062000000000002E-3</v>
      </c>
      <c r="I25" s="281">
        <v>0</v>
      </c>
      <c r="J25" s="281">
        <v>0</v>
      </c>
      <c r="K25" s="281">
        <v>0</v>
      </c>
      <c r="L25" s="281">
        <v>4.4586599999999997E-2</v>
      </c>
      <c r="M25" s="281">
        <v>0</v>
      </c>
      <c r="N25" s="282">
        <f t="shared" si="1"/>
        <v>0.53999370000000002</v>
      </c>
      <c r="O25" s="314">
        <f t="shared" si="2"/>
        <v>0.53999370000000002</v>
      </c>
      <c r="P25" s="268">
        <v>0</v>
      </c>
      <c r="R25" s="320"/>
      <c r="S25" s="320"/>
    </row>
    <row r="26" spans="1:19" s="283" customFormat="1" hidden="1">
      <c r="A26" s="277" t="s">
        <v>25</v>
      </c>
      <c r="B26" s="277" t="s">
        <v>107</v>
      </c>
      <c r="C26" s="317" t="s">
        <v>613</v>
      </c>
      <c r="D26" s="279" t="s">
        <v>26</v>
      </c>
      <c r="E26" s="280" t="s">
        <v>71</v>
      </c>
      <c r="F26" s="281">
        <v>3.4816000000000001E-3</v>
      </c>
      <c r="G26" s="281">
        <v>1.0445999999999999E-3</v>
      </c>
      <c r="H26" s="281">
        <v>6.97E-5</v>
      </c>
      <c r="I26" s="281">
        <v>0</v>
      </c>
      <c r="J26" s="281">
        <v>5.4562149</v>
      </c>
      <c r="K26" s="281">
        <v>0.20004469999999999</v>
      </c>
      <c r="L26" s="281">
        <v>0.20004469999999999</v>
      </c>
      <c r="M26" s="281">
        <v>0</v>
      </c>
      <c r="N26" s="282">
        <f t="shared" si="1"/>
        <v>5.8609002000000006</v>
      </c>
      <c r="O26" s="314">
        <f t="shared" si="2"/>
        <v>5.8609002000000006</v>
      </c>
      <c r="P26" s="268">
        <v>0</v>
      </c>
      <c r="R26" s="320"/>
      <c r="S26" s="320"/>
    </row>
    <row r="27" spans="1:19" s="283" customFormat="1" hidden="1">
      <c r="A27" s="277" t="s">
        <v>77</v>
      </c>
      <c r="B27" s="277" t="s">
        <v>104</v>
      </c>
      <c r="C27" s="317" t="s">
        <v>613</v>
      </c>
      <c r="D27" s="279" t="s">
        <v>24</v>
      </c>
      <c r="E27" s="280" t="s">
        <v>71</v>
      </c>
      <c r="F27" s="281">
        <v>11.341788463</v>
      </c>
      <c r="G27" s="281">
        <v>3.402535388</v>
      </c>
      <c r="H27" s="281">
        <v>0.22683569200000001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2">
        <f t="shared" si="1"/>
        <v>14.971159543000001</v>
      </c>
      <c r="O27" s="314">
        <f t="shared" si="2"/>
        <v>14.971159543000001</v>
      </c>
      <c r="P27" s="268">
        <v>0</v>
      </c>
      <c r="R27" s="320"/>
      <c r="S27" s="320"/>
    </row>
    <row r="28" spans="1:19" s="283" customFormat="1" hidden="1">
      <c r="A28" s="277" t="s">
        <v>20</v>
      </c>
      <c r="B28" s="277" t="s">
        <v>141</v>
      </c>
      <c r="C28" s="317" t="s">
        <v>613</v>
      </c>
      <c r="D28" s="279" t="s">
        <v>24</v>
      </c>
      <c r="E28" s="280" t="s">
        <v>71</v>
      </c>
      <c r="F28" s="281">
        <v>17.813502400000001</v>
      </c>
      <c r="G28" s="281">
        <v>5.3440513999999997</v>
      </c>
      <c r="H28" s="281">
        <v>0.35627009999999998</v>
      </c>
      <c r="I28" s="281">
        <v>0</v>
      </c>
      <c r="J28" s="281">
        <v>12.787042700000001</v>
      </c>
      <c r="K28" s="281">
        <v>3.3140215</v>
      </c>
      <c r="L28" s="281">
        <v>3.3140215</v>
      </c>
      <c r="M28" s="281">
        <v>0</v>
      </c>
      <c r="N28" s="282">
        <f t="shared" si="1"/>
        <v>42.928909600000011</v>
      </c>
      <c r="O28" s="314">
        <f t="shared" si="2"/>
        <v>42.928909600000011</v>
      </c>
      <c r="P28" s="268">
        <v>0</v>
      </c>
      <c r="R28" s="320"/>
      <c r="S28" s="320"/>
    </row>
    <row r="29" spans="1:19" s="283" customFormat="1" hidden="1">
      <c r="A29" s="286" t="s">
        <v>123</v>
      </c>
      <c r="B29" s="286" t="s">
        <v>106</v>
      </c>
      <c r="C29" s="317" t="s">
        <v>613</v>
      </c>
      <c r="D29" s="279" t="s">
        <v>30</v>
      </c>
      <c r="E29" s="280" t="s">
        <v>71</v>
      </c>
      <c r="F29" s="281">
        <v>137.605389</v>
      </c>
      <c r="G29" s="281">
        <v>13.7605389</v>
      </c>
      <c r="H29" s="281">
        <v>0.27521079999999998</v>
      </c>
      <c r="I29" s="281">
        <v>0</v>
      </c>
      <c r="J29" s="281">
        <v>472.02229576000002</v>
      </c>
      <c r="K29" s="281">
        <v>0</v>
      </c>
      <c r="L29" s="281">
        <v>0</v>
      </c>
      <c r="M29" s="281">
        <v>0</v>
      </c>
      <c r="N29" s="282">
        <f t="shared" si="1"/>
        <v>623.66343445999996</v>
      </c>
      <c r="O29" s="314">
        <f t="shared" si="2"/>
        <v>623.66343445999996</v>
      </c>
      <c r="P29" s="268">
        <v>0</v>
      </c>
      <c r="R29" s="320"/>
      <c r="S29" s="320"/>
    </row>
    <row r="30" spans="1:19" s="300" customFormat="1" hidden="1">
      <c r="A30" s="304" t="s">
        <v>471</v>
      </c>
      <c r="B30" s="304" t="s">
        <v>419</v>
      </c>
      <c r="C30" s="319" t="s">
        <v>613</v>
      </c>
      <c r="D30" s="294" t="s">
        <v>24</v>
      </c>
      <c r="E30" s="295" t="s">
        <v>71</v>
      </c>
      <c r="F30" s="296">
        <v>225.8</v>
      </c>
      <c r="G30" s="296">
        <v>67.739999999999995</v>
      </c>
      <c r="H30" s="296">
        <v>4.5199999999999996</v>
      </c>
      <c r="I30" s="296">
        <v>28.69</v>
      </c>
      <c r="J30" s="296">
        <v>0</v>
      </c>
      <c r="K30" s="296">
        <v>484.8</v>
      </c>
      <c r="L30" s="296">
        <v>37.380000000000003</v>
      </c>
      <c r="M30" s="296">
        <v>0</v>
      </c>
      <c r="N30" s="297">
        <f t="shared" si="1"/>
        <v>848.93</v>
      </c>
      <c r="O30" s="314">
        <f t="shared" si="2"/>
        <v>848.93</v>
      </c>
      <c r="P30" s="268">
        <v>0</v>
      </c>
      <c r="Q30" s="268"/>
      <c r="R30" s="320"/>
      <c r="S30" s="320"/>
    </row>
    <row r="31" spans="1:19" s="300" customFormat="1" hidden="1">
      <c r="A31" s="304" t="s">
        <v>472</v>
      </c>
      <c r="B31" s="304" t="s">
        <v>438</v>
      </c>
      <c r="C31" s="319" t="s">
        <v>613</v>
      </c>
      <c r="D31" s="294" t="s">
        <v>135</v>
      </c>
      <c r="E31" s="295" t="s">
        <v>71</v>
      </c>
      <c r="F31" s="296">
        <v>75.260304000000005</v>
      </c>
      <c r="G31" s="296">
        <v>7.5260303999999998</v>
      </c>
      <c r="H31" s="296">
        <v>1.5052061999999999</v>
      </c>
      <c r="I31" s="296">
        <v>4.4042459999999997</v>
      </c>
      <c r="J31" s="296">
        <v>15.168513600000001</v>
      </c>
      <c r="K31" s="296">
        <v>0</v>
      </c>
      <c r="L31" s="296">
        <v>14.529090999999999</v>
      </c>
      <c r="M31" s="296">
        <v>0</v>
      </c>
      <c r="N31" s="297">
        <f t="shared" si="1"/>
        <v>118.3933912</v>
      </c>
      <c r="O31" s="314">
        <f t="shared" si="2"/>
        <v>118.3933912</v>
      </c>
      <c r="P31" s="268">
        <v>0</v>
      </c>
      <c r="R31" s="320"/>
      <c r="S31" s="320"/>
    </row>
    <row r="32" spans="1:19" s="283" customFormat="1" hidden="1">
      <c r="A32" s="286" t="s">
        <v>535</v>
      </c>
      <c r="B32" s="286" t="s">
        <v>534</v>
      </c>
      <c r="C32" s="317" t="s">
        <v>613</v>
      </c>
      <c r="D32" s="279" t="s">
        <v>24</v>
      </c>
      <c r="E32" s="280" t="s">
        <v>71</v>
      </c>
      <c r="F32" s="281">
        <v>28.7546</v>
      </c>
      <c r="G32" s="281">
        <v>8.5315630000000002</v>
      </c>
      <c r="H32" s="281">
        <v>0.56877100000000003</v>
      </c>
      <c r="I32" s="281">
        <v>3.6140306999999998</v>
      </c>
      <c r="J32" s="281">
        <v>52.620362399999998</v>
      </c>
      <c r="K32" s="281">
        <v>7.6461243000000003</v>
      </c>
      <c r="L32" s="281">
        <v>7.6461243000000003</v>
      </c>
      <c r="M32" s="281">
        <v>0</v>
      </c>
      <c r="N32" s="282">
        <f t="shared" si="1"/>
        <v>109.38157569999998</v>
      </c>
      <c r="O32" s="314">
        <f t="shared" si="2"/>
        <v>109.38157569999998</v>
      </c>
      <c r="P32" s="268">
        <v>0</v>
      </c>
      <c r="R32" s="320"/>
      <c r="S32" s="320"/>
    </row>
    <row r="33" spans="1:21" s="283" customFormat="1" hidden="1">
      <c r="A33" s="286" t="s">
        <v>476</v>
      </c>
      <c r="B33" s="286" t="s">
        <v>477</v>
      </c>
      <c r="C33" s="317" t="s">
        <v>613</v>
      </c>
      <c r="D33" s="279" t="s">
        <v>30</v>
      </c>
      <c r="E33" s="280" t="s">
        <v>71</v>
      </c>
      <c r="F33" s="281">
        <v>24.313800000000001</v>
      </c>
      <c r="G33" s="281">
        <v>2.4313799999999999</v>
      </c>
      <c r="H33" s="281">
        <v>0.48627599999999999</v>
      </c>
      <c r="I33" s="281">
        <v>0</v>
      </c>
      <c r="J33" s="281">
        <v>4.7249999999999996</v>
      </c>
      <c r="K33" s="281">
        <v>9.6697261020000003</v>
      </c>
      <c r="L33" s="281">
        <v>0</v>
      </c>
      <c r="M33" s="281">
        <v>0</v>
      </c>
      <c r="N33" s="282">
        <f t="shared" si="1"/>
        <v>41.626182102000001</v>
      </c>
      <c r="O33" s="314">
        <f t="shared" si="2"/>
        <v>41.626182102000001</v>
      </c>
      <c r="P33" s="268">
        <v>0</v>
      </c>
      <c r="R33" s="320"/>
      <c r="S33" s="320"/>
    </row>
    <row r="34" spans="1:21" s="283" customFormat="1">
      <c r="A34" s="284" t="s">
        <v>480</v>
      </c>
      <c r="B34" s="285" t="s">
        <v>469</v>
      </c>
      <c r="C34" s="317" t="s">
        <v>613</v>
      </c>
      <c r="D34" s="279" t="s">
        <v>26</v>
      </c>
      <c r="E34" s="280" t="s">
        <v>71</v>
      </c>
      <c r="F34" s="281">
        <v>0.36856299999999997</v>
      </c>
      <c r="G34" s="281">
        <v>2.6882799999999998E-2</v>
      </c>
      <c r="H34" s="281">
        <v>7.3712999999999999E-3</v>
      </c>
      <c r="I34" s="281">
        <v>0</v>
      </c>
      <c r="J34" s="281">
        <v>0.48877799999999999</v>
      </c>
      <c r="K34" s="281">
        <v>0</v>
      </c>
      <c r="L34" s="281">
        <v>0.71237159999999999</v>
      </c>
      <c r="M34" s="281">
        <v>0</v>
      </c>
      <c r="N34" s="282">
        <f t="shared" si="1"/>
        <v>1.6039667</v>
      </c>
      <c r="O34" s="314">
        <f t="shared" si="2"/>
        <v>1.6039667</v>
      </c>
      <c r="P34" s="268">
        <v>0</v>
      </c>
      <c r="R34" s="335"/>
      <c r="S34" s="335"/>
    </row>
    <row r="35" spans="1:21" s="283" customFormat="1">
      <c r="A35" s="284" t="s">
        <v>481</v>
      </c>
      <c r="B35" s="285" t="s">
        <v>478</v>
      </c>
      <c r="C35" s="317" t="s">
        <v>613</v>
      </c>
      <c r="D35" s="279" t="s">
        <v>26</v>
      </c>
      <c r="E35" s="280" t="s">
        <v>71</v>
      </c>
      <c r="F35" s="281">
        <v>0.46113929999999997</v>
      </c>
      <c r="G35" s="281">
        <v>0.16424540000000001</v>
      </c>
      <c r="H35" s="281">
        <v>9.2227999999999997E-3</v>
      </c>
      <c r="I35" s="281">
        <v>0</v>
      </c>
      <c r="J35" s="281">
        <v>0.1844556</v>
      </c>
      <c r="K35" s="281">
        <v>0</v>
      </c>
      <c r="L35" s="281">
        <v>3.6255408999999998</v>
      </c>
      <c r="M35" s="281">
        <v>0</v>
      </c>
      <c r="N35" s="282">
        <f t="shared" si="1"/>
        <v>4.444604</v>
      </c>
      <c r="O35" s="314">
        <f t="shared" si="2"/>
        <v>4.444604</v>
      </c>
      <c r="P35" s="268">
        <v>0</v>
      </c>
      <c r="R35" s="320"/>
      <c r="S35" s="320"/>
    </row>
    <row r="36" spans="1:21" s="210" customFormat="1">
      <c r="A36" s="284" t="s">
        <v>484</v>
      </c>
      <c r="B36" s="285" t="s">
        <v>483</v>
      </c>
      <c r="C36" s="317" t="s">
        <v>613</v>
      </c>
      <c r="D36" s="279" t="s">
        <v>24</v>
      </c>
      <c r="E36" s="280" t="s">
        <v>71</v>
      </c>
      <c r="F36" s="281">
        <v>263.3793</v>
      </c>
      <c r="G36" s="281">
        <v>79.685760000000002</v>
      </c>
      <c r="H36" s="281">
        <v>5.2675859999999997</v>
      </c>
      <c r="I36" s="281">
        <v>0</v>
      </c>
      <c r="J36" s="281">
        <v>0</v>
      </c>
      <c r="K36" s="281">
        <v>0</v>
      </c>
      <c r="L36" s="281">
        <v>30.340647000000001</v>
      </c>
      <c r="M36" s="281">
        <v>0</v>
      </c>
      <c r="N36" s="282">
        <f t="shared" si="1"/>
        <v>378.673293</v>
      </c>
      <c r="O36" s="314">
        <f t="shared" si="2"/>
        <v>378.673293</v>
      </c>
      <c r="P36" s="268">
        <v>0</v>
      </c>
      <c r="R36" s="335"/>
      <c r="S36" s="335"/>
      <c r="T36" s="210">
        <f>922278*2</f>
        <v>1844556</v>
      </c>
      <c r="U36" s="210">
        <f>320436+2412504+1252908+3137868</f>
        <v>7123716</v>
      </c>
    </row>
    <row r="37" spans="1:21" s="283" customFormat="1">
      <c r="A37" s="284" t="s">
        <v>495</v>
      </c>
      <c r="B37" s="287" t="s">
        <v>496</v>
      </c>
      <c r="C37" s="317" t="s">
        <v>613</v>
      </c>
      <c r="D37" s="279" t="s">
        <v>26</v>
      </c>
      <c r="E37" s="280" t="s">
        <v>71</v>
      </c>
      <c r="F37" s="281">
        <v>0.33591720000000003</v>
      </c>
      <c r="G37" s="281">
        <v>2.8584200000000001E-2</v>
      </c>
      <c r="H37" s="281">
        <v>6.7183E-3</v>
      </c>
      <c r="I37" s="281">
        <v>0</v>
      </c>
      <c r="J37" s="281">
        <v>0.1143368</v>
      </c>
      <c r="K37" s="281">
        <v>0</v>
      </c>
      <c r="L37" s="281">
        <v>2.16</v>
      </c>
      <c r="M37" s="281">
        <v>0</v>
      </c>
      <c r="N37" s="282">
        <f t="shared" si="1"/>
        <v>2.6455565000000001</v>
      </c>
      <c r="O37" s="314">
        <f t="shared" si="2"/>
        <v>2.6455565000000001</v>
      </c>
      <c r="P37" s="268">
        <v>0</v>
      </c>
      <c r="R37" s="335"/>
      <c r="S37" s="335"/>
      <c r="T37" s="283">
        <f>571684*2</f>
        <v>1143368</v>
      </c>
    </row>
    <row r="38" spans="1:21" s="283" customFormat="1" hidden="1">
      <c r="A38" s="284" t="s">
        <v>485</v>
      </c>
      <c r="B38" s="285" t="s">
        <v>486</v>
      </c>
      <c r="C38" s="317" t="s">
        <v>613</v>
      </c>
      <c r="D38" s="279" t="s">
        <v>30</v>
      </c>
      <c r="E38" s="280" t="s">
        <v>71</v>
      </c>
      <c r="F38" s="281">
        <v>38.51</v>
      </c>
      <c r="G38" s="281">
        <v>3.85</v>
      </c>
      <c r="H38" s="281">
        <v>0.77</v>
      </c>
      <c r="I38" s="281">
        <v>0</v>
      </c>
      <c r="J38" s="281">
        <v>9</v>
      </c>
      <c r="K38" s="281">
        <v>3.88</v>
      </c>
      <c r="L38" s="281">
        <v>3.88</v>
      </c>
      <c r="M38" s="281">
        <v>0</v>
      </c>
      <c r="N38" s="282">
        <f t="shared" si="1"/>
        <v>59.890000000000008</v>
      </c>
      <c r="O38" s="314">
        <f t="shared" si="2"/>
        <v>59.890000000000008</v>
      </c>
      <c r="P38" s="268"/>
      <c r="R38" s="320"/>
      <c r="S38" s="320"/>
    </row>
    <row r="39" spans="1:21" s="283" customFormat="1" hidden="1">
      <c r="A39" s="284" t="s">
        <v>446</v>
      </c>
      <c r="B39" s="285" t="s">
        <v>447</v>
      </c>
      <c r="C39" s="317" t="s">
        <v>613</v>
      </c>
      <c r="D39" s="279" t="s">
        <v>136</v>
      </c>
      <c r="E39" s="280" t="s">
        <v>71</v>
      </c>
      <c r="F39" s="281">
        <v>118.65813470000001</v>
      </c>
      <c r="G39" s="281">
        <v>11.8658135</v>
      </c>
      <c r="H39" s="281">
        <v>2.3731627</v>
      </c>
      <c r="I39" s="281">
        <v>0</v>
      </c>
      <c r="J39" s="281">
        <v>5</v>
      </c>
      <c r="K39" s="281">
        <v>10.6792321</v>
      </c>
      <c r="L39" s="281">
        <v>10.6792321</v>
      </c>
      <c r="M39" s="281">
        <v>0</v>
      </c>
      <c r="N39" s="282">
        <f t="shared" si="1"/>
        <v>159.25557510000002</v>
      </c>
      <c r="O39" s="314">
        <f t="shared" si="2"/>
        <v>159.25557510000002</v>
      </c>
      <c r="P39" s="268">
        <v>0</v>
      </c>
      <c r="R39" s="320"/>
      <c r="S39" s="320"/>
    </row>
    <row r="40" spans="1:21" s="210" customFormat="1" hidden="1">
      <c r="A40" s="291" t="s">
        <v>479</v>
      </c>
      <c r="B40" s="292" t="s">
        <v>482</v>
      </c>
      <c r="C40" s="319" t="s">
        <v>613</v>
      </c>
      <c r="D40" s="294" t="s">
        <v>135</v>
      </c>
      <c r="E40" s="295" t="s">
        <v>71</v>
      </c>
      <c r="F40" s="296">
        <v>254.35576359999999</v>
      </c>
      <c r="G40" s="296">
        <v>20.171739599999999</v>
      </c>
      <c r="H40" s="296">
        <v>4.0398123000000004</v>
      </c>
      <c r="I40" s="296">
        <v>241.60704000000001</v>
      </c>
      <c r="J40" s="296">
        <v>328.75103480000001</v>
      </c>
      <c r="K40" s="296">
        <v>24.7215867</v>
      </c>
      <c r="L40" s="296">
        <v>24.7215867</v>
      </c>
      <c r="M40" s="296">
        <v>0</v>
      </c>
      <c r="N40" s="297">
        <f t="shared" si="1"/>
        <v>898.3685637000001</v>
      </c>
      <c r="O40" s="314">
        <f t="shared" si="2"/>
        <v>898.3685637000001</v>
      </c>
      <c r="P40" s="268">
        <v>0</v>
      </c>
      <c r="R40" s="320"/>
      <c r="S40" s="320"/>
    </row>
    <row r="41" spans="1:21" s="283" customFormat="1" hidden="1">
      <c r="A41" s="284" t="s">
        <v>487</v>
      </c>
      <c r="B41" s="285" t="s">
        <v>488</v>
      </c>
      <c r="C41" s="317" t="s">
        <v>613</v>
      </c>
      <c r="D41" s="279" t="s">
        <v>26</v>
      </c>
      <c r="E41" s="280" t="s">
        <v>71</v>
      </c>
      <c r="F41" s="281">
        <v>0.20971000000000001</v>
      </c>
      <c r="G41" s="281">
        <v>2.0971E-2</v>
      </c>
      <c r="H41" s="281">
        <v>4.1920000000000004E-3</v>
      </c>
      <c r="I41" s="281">
        <v>0</v>
      </c>
      <c r="J41" s="281">
        <v>7.3928000000000003</v>
      </c>
      <c r="K41" s="281">
        <v>9.0602400000000003</v>
      </c>
      <c r="L41" s="281">
        <v>9.0602400000000003</v>
      </c>
      <c r="M41" s="281">
        <v>0</v>
      </c>
      <c r="N41" s="282">
        <f t="shared" si="1"/>
        <v>25.748153000000002</v>
      </c>
      <c r="O41" s="314">
        <f t="shared" si="2"/>
        <v>25.748153000000002</v>
      </c>
      <c r="P41" s="268">
        <v>0</v>
      </c>
      <c r="R41" s="320"/>
      <c r="S41" s="320"/>
    </row>
    <row r="42" spans="1:21" s="300" customFormat="1" hidden="1">
      <c r="A42" s="298" t="s">
        <v>506</v>
      </c>
      <c r="B42" s="292" t="s">
        <v>494</v>
      </c>
      <c r="C42" s="319" t="s">
        <v>613</v>
      </c>
      <c r="D42" s="299" t="s">
        <v>135</v>
      </c>
      <c r="E42" s="295" t="s">
        <v>71</v>
      </c>
      <c r="F42" s="296">
        <v>199.69</v>
      </c>
      <c r="G42" s="296">
        <v>49.27</v>
      </c>
      <c r="H42" s="296">
        <v>3.31</v>
      </c>
      <c r="I42" s="296">
        <v>0</v>
      </c>
      <c r="J42" s="296">
        <v>435.79</v>
      </c>
      <c r="K42" s="296">
        <v>42.5</v>
      </c>
      <c r="L42" s="296">
        <v>42.5</v>
      </c>
      <c r="M42" s="296">
        <v>0</v>
      </c>
      <c r="N42" s="296">
        <f t="shared" si="1"/>
        <v>773.06000000000006</v>
      </c>
      <c r="O42" s="314">
        <f t="shared" si="2"/>
        <v>773.06000000000006</v>
      </c>
      <c r="P42" s="267">
        <v>0</v>
      </c>
      <c r="R42" s="320"/>
      <c r="S42" s="320"/>
    </row>
    <row r="43" spans="1:21" s="300" customFormat="1" hidden="1">
      <c r="A43" s="301" t="s">
        <v>474</v>
      </c>
      <c r="B43" s="301" t="s">
        <v>127</v>
      </c>
      <c r="C43" s="319" t="s">
        <v>613</v>
      </c>
      <c r="D43" s="294" t="s">
        <v>24</v>
      </c>
      <c r="E43" s="295" t="s">
        <v>71</v>
      </c>
      <c r="F43" s="296">
        <v>41.84</v>
      </c>
      <c r="G43" s="296">
        <v>12.55</v>
      </c>
      <c r="H43" s="296">
        <v>0.83</v>
      </c>
      <c r="I43" s="296">
        <v>0</v>
      </c>
      <c r="J43" s="296">
        <v>0</v>
      </c>
      <c r="K43" s="296">
        <v>4.97</v>
      </c>
      <c r="L43" s="296">
        <v>4.97</v>
      </c>
      <c r="M43" s="296">
        <v>0</v>
      </c>
      <c r="N43" s="297">
        <f t="shared" si="1"/>
        <v>65.16</v>
      </c>
      <c r="O43" s="314">
        <f t="shared" si="2"/>
        <v>65.16</v>
      </c>
      <c r="P43" s="268">
        <v>0</v>
      </c>
      <c r="R43" s="320"/>
      <c r="S43" s="320"/>
    </row>
    <row r="44" spans="1:21" s="210" customFormat="1" hidden="1">
      <c r="A44" s="301" t="s">
        <v>475</v>
      </c>
      <c r="B44" s="301" t="s">
        <v>128</v>
      </c>
      <c r="C44" s="319" t="s">
        <v>613</v>
      </c>
      <c r="D44" s="294" t="s">
        <v>24</v>
      </c>
      <c r="E44" s="295" t="s">
        <v>71</v>
      </c>
      <c r="F44" s="296">
        <v>302.46302789999999</v>
      </c>
      <c r="G44" s="296">
        <v>90.738908100000003</v>
      </c>
      <c r="H44" s="296">
        <v>6.0549260499999997</v>
      </c>
      <c r="I44" s="296">
        <v>6.0549260499999997</v>
      </c>
      <c r="J44" s="296">
        <v>158.7177212</v>
      </c>
      <c r="K44" s="296">
        <v>35.932607699999998</v>
      </c>
      <c r="L44" s="296">
        <v>35.932607699999998</v>
      </c>
      <c r="M44" s="296">
        <v>0</v>
      </c>
      <c r="N44" s="297">
        <f t="shared" si="1"/>
        <v>635.89472469999987</v>
      </c>
      <c r="O44" s="314">
        <f t="shared" si="2"/>
        <v>635.89472469999987</v>
      </c>
      <c r="P44" s="268">
        <v>0</v>
      </c>
      <c r="R44" s="320"/>
      <c r="S44" s="320"/>
    </row>
    <row r="45" spans="1:21" s="300" customFormat="1" hidden="1">
      <c r="A45" s="301" t="s">
        <v>144</v>
      </c>
      <c r="B45" s="304" t="s">
        <v>105</v>
      </c>
      <c r="C45" s="319" t="s">
        <v>613</v>
      </c>
      <c r="D45" s="294" t="s">
        <v>26</v>
      </c>
      <c r="E45" s="295" t="s">
        <v>71</v>
      </c>
      <c r="F45" s="296">
        <v>0.48343920000000001</v>
      </c>
      <c r="G45" s="296">
        <v>4.8343999999999998E-2</v>
      </c>
      <c r="H45" s="296">
        <v>9.6688999999999994E-3</v>
      </c>
      <c r="I45" s="296">
        <v>0</v>
      </c>
      <c r="J45" s="296">
        <v>36.923179699999999</v>
      </c>
      <c r="K45" s="296">
        <v>13.9255341</v>
      </c>
      <c r="L45" s="296">
        <v>14.097219000000001</v>
      </c>
      <c r="M45" s="296">
        <v>0</v>
      </c>
      <c r="N45" s="297">
        <f t="shared" si="1"/>
        <v>65.487384899999995</v>
      </c>
      <c r="O45" s="314">
        <f t="shared" si="2"/>
        <v>65.487384899999995</v>
      </c>
      <c r="P45" s="268">
        <v>0</v>
      </c>
      <c r="R45" s="320"/>
      <c r="S45" s="320"/>
    </row>
    <row r="46" spans="1:21" s="283" customFormat="1" hidden="1">
      <c r="A46" s="286" t="s">
        <v>422</v>
      </c>
      <c r="B46" s="277" t="s">
        <v>109</v>
      </c>
      <c r="C46" s="317" t="s">
        <v>613</v>
      </c>
      <c r="D46" s="279" t="s">
        <v>30</v>
      </c>
      <c r="E46" s="280" t="s">
        <v>71</v>
      </c>
      <c r="F46" s="281">
        <v>12.8055158</v>
      </c>
      <c r="G46" s="281">
        <v>1.2805515999999999</v>
      </c>
      <c r="H46" s="281">
        <v>0.25611050000000002</v>
      </c>
      <c r="I46" s="281">
        <v>0</v>
      </c>
      <c r="J46" s="281">
        <v>0</v>
      </c>
      <c r="K46" s="281">
        <v>23.46</v>
      </c>
      <c r="L46" s="281">
        <v>24.71</v>
      </c>
      <c r="M46" s="281">
        <v>0</v>
      </c>
      <c r="N46" s="282">
        <f t="shared" si="1"/>
        <v>62.512177900000005</v>
      </c>
      <c r="O46" s="314">
        <f t="shared" si="2"/>
        <v>62.512177900000005</v>
      </c>
      <c r="P46" s="268">
        <v>0</v>
      </c>
      <c r="R46" s="320"/>
      <c r="S46" s="320"/>
    </row>
    <row r="47" spans="1:21" s="283" customFormat="1" hidden="1">
      <c r="A47" s="286" t="s">
        <v>423</v>
      </c>
      <c r="B47" s="277" t="s">
        <v>110</v>
      </c>
      <c r="C47" s="317" t="s">
        <v>613</v>
      </c>
      <c r="D47" s="279" t="s">
        <v>30</v>
      </c>
      <c r="E47" s="280" t="s">
        <v>71</v>
      </c>
      <c r="F47" s="281">
        <v>0</v>
      </c>
      <c r="G47" s="281">
        <v>0</v>
      </c>
      <c r="H47" s="281">
        <v>0</v>
      </c>
      <c r="I47" s="281">
        <v>0</v>
      </c>
      <c r="J47" s="281">
        <v>0</v>
      </c>
      <c r="K47" s="281">
        <v>0</v>
      </c>
      <c r="L47" s="281">
        <v>0.95722200000000002</v>
      </c>
      <c r="M47" s="281">
        <v>0</v>
      </c>
      <c r="N47" s="282">
        <f t="shared" si="1"/>
        <v>0.95722200000000002</v>
      </c>
      <c r="O47" s="314">
        <f t="shared" si="2"/>
        <v>0.95722200000000002</v>
      </c>
      <c r="P47" s="268">
        <v>0</v>
      </c>
      <c r="R47" s="320"/>
      <c r="S47" s="320"/>
    </row>
    <row r="48" spans="1:21" s="283" customFormat="1" hidden="1">
      <c r="A48" s="286" t="s">
        <v>429</v>
      </c>
      <c r="B48" s="286" t="s">
        <v>426</v>
      </c>
      <c r="C48" s="317" t="s">
        <v>613</v>
      </c>
      <c r="D48" s="288" t="s">
        <v>24</v>
      </c>
      <c r="E48" s="280" t="s">
        <v>71</v>
      </c>
      <c r="F48" s="281">
        <v>5.49878</v>
      </c>
      <c r="G48" s="281">
        <v>0.58535400000000004</v>
      </c>
      <c r="H48" s="281">
        <v>0.10997560000000001</v>
      </c>
      <c r="I48" s="281">
        <v>0.10997560000000001</v>
      </c>
      <c r="J48" s="281">
        <v>6.6009164</v>
      </c>
      <c r="K48" s="281">
        <v>0</v>
      </c>
      <c r="L48" s="281">
        <v>0</v>
      </c>
      <c r="M48" s="281">
        <v>0</v>
      </c>
      <c r="N48" s="282">
        <f t="shared" si="1"/>
        <v>12.9050016</v>
      </c>
      <c r="O48" s="314">
        <f t="shared" si="2"/>
        <v>12.9050016</v>
      </c>
      <c r="P48" s="268">
        <v>0</v>
      </c>
      <c r="R48" s="320"/>
      <c r="S48" s="320"/>
    </row>
    <row r="49" spans="1:19" s="283" customFormat="1" hidden="1">
      <c r="A49" s="286" t="s">
        <v>90</v>
      </c>
      <c r="B49" s="286" t="s">
        <v>124</v>
      </c>
      <c r="C49" s="317" t="s">
        <v>613</v>
      </c>
      <c r="D49" s="279" t="s">
        <v>27</v>
      </c>
      <c r="E49" s="280" t="s">
        <v>71</v>
      </c>
      <c r="F49" s="281">
        <v>189.92814419999999</v>
      </c>
      <c r="G49" s="281">
        <v>62.4620903</v>
      </c>
      <c r="H49" s="281">
        <v>4.5125491000000002</v>
      </c>
      <c r="I49" s="281">
        <v>0</v>
      </c>
      <c r="J49" s="281">
        <v>0</v>
      </c>
      <c r="K49" s="281">
        <v>22.543883000000001</v>
      </c>
      <c r="L49" s="281">
        <v>22.543883000000001</v>
      </c>
      <c r="M49" s="281">
        <v>0</v>
      </c>
      <c r="N49" s="282">
        <f t="shared" si="1"/>
        <v>301.99054959999995</v>
      </c>
      <c r="O49" s="314">
        <f t="shared" si="2"/>
        <v>301.99054959999995</v>
      </c>
      <c r="P49" s="268">
        <v>0</v>
      </c>
      <c r="R49" s="320"/>
      <c r="S49" s="320"/>
    </row>
    <row r="50" spans="1:19" s="210" customFormat="1" hidden="1">
      <c r="A50" s="208" t="s">
        <v>145</v>
      </c>
      <c r="B50" s="208" t="s">
        <v>111</v>
      </c>
      <c r="C50" s="318" t="s">
        <v>613</v>
      </c>
      <c r="D50" s="207" t="s">
        <v>135</v>
      </c>
      <c r="E50" s="209" t="s">
        <v>71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34">
        <f t="shared" si="1"/>
        <v>0</v>
      </c>
      <c r="O50" s="314">
        <f t="shared" si="2"/>
        <v>0</v>
      </c>
      <c r="P50" s="268"/>
      <c r="R50" s="320"/>
      <c r="S50" s="320"/>
    </row>
    <row r="51" spans="1:19" s="283" customFormat="1" hidden="1">
      <c r="A51" s="286" t="s">
        <v>147</v>
      </c>
      <c r="B51" s="286" t="s">
        <v>431</v>
      </c>
      <c r="C51" s="317" t="s">
        <v>613</v>
      </c>
      <c r="D51" s="279" t="s">
        <v>30</v>
      </c>
      <c r="E51" s="280" t="s">
        <v>71</v>
      </c>
      <c r="F51" s="281">
        <v>16.37</v>
      </c>
      <c r="G51" s="281">
        <v>1.64</v>
      </c>
      <c r="H51" s="281">
        <v>0.33</v>
      </c>
      <c r="I51" s="281">
        <v>0</v>
      </c>
      <c r="J51" s="281">
        <v>0</v>
      </c>
      <c r="K51" s="281">
        <v>40.299999999999997</v>
      </c>
      <c r="L51" s="281">
        <v>40.299999999999997</v>
      </c>
      <c r="M51" s="281">
        <v>0</v>
      </c>
      <c r="N51" s="282">
        <f t="shared" si="1"/>
        <v>98.94</v>
      </c>
      <c r="O51" s="314">
        <f t="shared" si="2"/>
        <v>98.94</v>
      </c>
      <c r="P51" s="268">
        <v>0</v>
      </c>
      <c r="R51" s="320"/>
      <c r="S51" s="320"/>
    </row>
    <row r="52" spans="1:19" s="283" customFormat="1" hidden="1">
      <c r="A52" s="277" t="s">
        <v>42</v>
      </c>
      <c r="B52" s="277" t="s">
        <v>112</v>
      </c>
      <c r="C52" s="317" t="s">
        <v>613</v>
      </c>
      <c r="D52" s="279" t="s">
        <v>28</v>
      </c>
      <c r="E52" s="280" t="s">
        <v>71</v>
      </c>
      <c r="F52" s="281">
        <v>5.4</v>
      </c>
      <c r="G52" s="281">
        <v>0.70366839999999997</v>
      </c>
      <c r="H52" s="281">
        <v>0.11161509999999999</v>
      </c>
      <c r="I52" s="281">
        <v>0</v>
      </c>
      <c r="J52" s="281">
        <v>0</v>
      </c>
      <c r="K52" s="281">
        <v>0</v>
      </c>
      <c r="L52" s="281">
        <v>0</v>
      </c>
      <c r="M52" s="281">
        <v>0</v>
      </c>
      <c r="N52" s="282">
        <f t="shared" si="1"/>
        <v>6.2152835</v>
      </c>
      <c r="O52" s="314">
        <f t="shared" si="2"/>
        <v>6.2152835</v>
      </c>
      <c r="P52" s="268">
        <v>0</v>
      </c>
      <c r="R52" s="320"/>
      <c r="S52" s="320"/>
    </row>
    <row r="53" spans="1:19" s="283" customFormat="1" hidden="1">
      <c r="A53" s="286" t="s">
        <v>146</v>
      </c>
      <c r="B53" s="277" t="s">
        <v>142</v>
      </c>
      <c r="C53" s="317" t="s">
        <v>613</v>
      </c>
      <c r="D53" s="279" t="s">
        <v>27</v>
      </c>
      <c r="E53" s="280" t="s">
        <v>71</v>
      </c>
      <c r="F53" s="281">
        <v>37.822625600000002</v>
      </c>
      <c r="G53" s="281">
        <v>3.7822624999999999</v>
      </c>
      <c r="H53" s="281">
        <v>0.75645240000000002</v>
      </c>
      <c r="I53" s="281">
        <v>0</v>
      </c>
      <c r="J53" s="281">
        <v>0</v>
      </c>
      <c r="K53" s="281">
        <v>3.8125206</v>
      </c>
      <c r="L53" s="281">
        <v>3.8125206</v>
      </c>
      <c r="M53" s="281">
        <v>0</v>
      </c>
      <c r="N53" s="282">
        <f t="shared" si="1"/>
        <v>49.986381700000003</v>
      </c>
      <c r="O53" s="314">
        <f t="shared" si="2"/>
        <v>49.986381700000003</v>
      </c>
      <c r="P53" s="268">
        <v>0</v>
      </c>
      <c r="R53" s="320"/>
      <c r="S53" s="320"/>
    </row>
    <row r="54" spans="1:19" s="300" customFormat="1" hidden="1">
      <c r="A54" s="304" t="s">
        <v>420</v>
      </c>
      <c r="B54" s="304" t="s">
        <v>421</v>
      </c>
      <c r="C54" s="319" t="s">
        <v>613</v>
      </c>
      <c r="D54" s="294" t="s">
        <v>27</v>
      </c>
      <c r="E54" s="295" t="s">
        <v>71</v>
      </c>
      <c r="F54" s="296">
        <v>11.9712265</v>
      </c>
      <c r="G54" s="296">
        <v>1.1971225999999999</v>
      </c>
      <c r="H54" s="296">
        <v>0.23942450000000001</v>
      </c>
      <c r="I54" s="296">
        <v>0</v>
      </c>
      <c r="J54" s="296">
        <v>0</v>
      </c>
      <c r="K54" s="296">
        <v>1.2275434000000001</v>
      </c>
      <c r="L54" s="296">
        <v>1.2275434000000001</v>
      </c>
      <c r="M54" s="296">
        <v>0</v>
      </c>
      <c r="N54" s="297">
        <f>SUM(F54:M54)</f>
        <v>15.862860400000001</v>
      </c>
      <c r="O54" s="314">
        <f t="shared" si="2"/>
        <v>15.862860400000001</v>
      </c>
      <c r="P54" s="268">
        <v>0</v>
      </c>
      <c r="R54" s="320"/>
      <c r="S54" s="320"/>
    </row>
    <row r="55" spans="1:19" s="283" customFormat="1" hidden="1">
      <c r="A55" s="284" t="s">
        <v>427</v>
      </c>
      <c r="B55" s="285" t="s">
        <v>428</v>
      </c>
      <c r="C55" s="317" t="s">
        <v>613</v>
      </c>
      <c r="D55" s="279" t="s">
        <v>28</v>
      </c>
      <c r="E55" s="280" t="s">
        <v>71</v>
      </c>
      <c r="F55" s="281">
        <v>5.37</v>
      </c>
      <c r="G55" s="281">
        <v>0.35</v>
      </c>
      <c r="H55" s="281">
        <v>7.0000000000000007E-2</v>
      </c>
      <c r="I55" s="281">
        <v>7.0000000000000007E-2</v>
      </c>
      <c r="J55" s="281">
        <v>0</v>
      </c>
      <c r="K55" s="281">
        <v>0</v>
      </c>
      <c r="L55" s="281">
        <v>0</v>
      </c>
      <c r="M55" s="281">
        <v>0</v>
      </c>
      <c r="N55" s="282">
        <f t="shared" si="1"/>
        <v>5.86</v>
      </c>
      <c r="O55" s="314">
        <f t="shared" si="2"/>
        <v>5.86</v>
      </c>
      <c r="P55" s="268">
        <v>0</v>
      </c>
      <c r="R55" s="320"/>
      <c r="S55" s="320"/>
    </row>
    <row r="56" spans="1:19" s="210" customFormat="1" hidden="1">
      <c r="A56" s="206" t="s">
        <v>461</v>
      </c>
      <c r="B56" s="212" t="s">
        <v>462</v>
      </c>
      <c r="C56" s="318" t="s">
        <v>613</v>
      </c>
      <c r="D56" s="207" t="s">
        <v>135</v>
      </c>
      <c r="E56" s="209" t="s">
        <v>71</v>
      </c>
      <c r="F56" s="233">
        <v>0</v>
      </c>
      <c r="G56" s="233">
        <v>0</v>
      </c>
      <c r="H56" s="233">
        <v>0</v>
      </c>
      <c r="I56" s="233">
        <v>0</v>
      </c>
      <c r="J56" s="233">
        <v>0</v>
      </c>
      <c r="K56" s="233">
        <v>0</v>
      </c>
      <c r="L56" s="233">
        <v>0</v>
      </c>
      <c r="M56" s="233">
        <v>0</v>
      </c>
      <c r="N56" s="234">
        <f t="shared" si="1"/>
        <v>0</v>
      </c>
      <c r="O56" s="314">
        <f t="shared" si="2"/>
        <v>0</v>
      </c>
      <c r="P56" s="268"/>
      <c r="R56" s="320"/>
      <c r="S56" s="320"/>
    </row>
    <row r="57" spans="1:19" s="283" customFormat="1" hidden="1">
      <c r="A57" s="284" t="s">
        <v>454</v>
      </c>
      <c r="B57" s="285" t="s">
        <v>453</v>
      </c>
      <c r="C57" s="317" t="s">
        <v>613</v>
      </c>
      <c r="D57" s="279" t="s">
        <v>30</v>
      </c>
      <c r="E57" s="280" t="s">
        <v>71</v>
      </c>
      <c r="F57" s="281">
        <v>15.8</v>
      </c>
      <c r="G57" s="281">
        <v>1.83</v>
      </c>
      <c r="H57" s="281">
        <v>0.37</v>
      </c>
      <c r="I57" s="281">
        <v>0</v>
      </c>
      <c r="J57" s="281">
        <v>2.4900000000000002</v>
      </c>
      <c r="K57" s="281">
        <v>42.64</v>
      </c>
      <c r="L57" s="281">
        <v>33.58</v>
      </c>
      <c r="M57" s="281">
        <v>0</v>
      </c>
      <c r="N57" s="282">
        <f t="shared" si="1"/>
        <v>96.710000000000008</v>
      </c>
      <c r="O57" s="314">
        <f t="shared" si="2"/>
        <v>96.710000000000008</v>
      </c>
      <c r="P57" s="268">
        <v>0</v>
      </c>
      <c r="R57" s="320"/>
      <c r="S57" s="320"/>
    </row>
    <row r="58" spans="1:19" s="283" customFormat="1" hidden="1">
      <c r="A58" s="286" t="s">
        <v>497</v>
      </c>
      <c r="B58" s="286" t="s">
        <v>553</v>
      </c>
      <c r="C58" s="286" t="s">
        <v>625</v>
      </c>
      <c r="D58" s="279" t="s">
        <v>36</v>
      </c>
      <c r="E58" s="280" t="s">
        <v>72</v>
      </c>
      <c r="F58" s="305">
        <v>13.493530079999999</v>
      </c>
      <c r="G58" s="305">
        <v>4.0480590249999997</v>
      </c>
      <c r="H58" s="305">
        <v>0.33733825210000001</v>
      </c>
      <c r="I58" s="305">
        <v>0</v>
      </c>
      <c r="J58" s="305">
        <v>0</v>
      </c>
      <c r="K58" s="305">
        <v>0</v>
      </c>
      <c r="L58" s="305">
        <v>0</v>
      </c>
      <c r="M58" s="305">
        <v>0</v>
      </c>
      <c r="N58" s="306">
        <f t="shared" si="1"/>
        <v>17.8789273571</v>
      </c>
      <c r="O58" s="314">
        <f t="shared" si="2"/>
        <v>17.8789273571</v>
      </c>
      <c r="P58" s="313">
        <v>0</v>
      </c>
      <c r="R58" s="320"/>
      <c r="S58" s="320"/>
    </row>
    <row r="59" spans="1:19" s="283" customFormat="1" hidden="1">
      <c r="A59" s="286" t="s">
        <v>498</v>
      </c>
      <c r="B59" s="286" t="s">
        <v>554</v>
      </c>
      <c r="C59" s="286" t="s">
        <v>625</v>
      </c>
      <c r="D59" s="279" t="s">
        <v>36</v>
      </c>
      <c r="E59" s="280" t="s">
        <v>72</v>
      </c>
      <c r="F59" s="305">
        <v>2.7524542300000001</v>
      </c>
      <c r="G59" s="305">
        <v>0.82573626899999997</v>
      </c>
      <c r="H59" s="305">
        <v>6.8811355000000005E-2</v>
      </c>
      <c r="I59" s="305">
        <v>6.8811355000000005E-2</v>
      </c>
      <c r="J59" s="305">
        <v>0</v>
      </c>
      <c r="K59" s="305">
        <v>0.247720881</v>
      </c>
      <c r="L59" s="305">
        <v>0.247720881</v>
      </c>
      <c r="M59" s="305">
        <v>0</v>
      </c>
      <c r="N59" s="306">
        <f t="shared" si="1"/>
        <v>4.2112549709999998</v>
      </c>
      <c r="O59" s="314">
        <f t="shared" si="2"/>
        <v>4.2112549709999998</v>
      </c>
      <c r="P59" s="313">
        <v>0</v>
      </c>
      <c r="R59" s="320"/>
      <c r="S59" s="320"/>
    </row>
    <row r="60" spans="1:19" s="210" customFormat="1" hidden="1">
      <c r="A60" s="211" t="s">
        <v>499</v>
      </c>
      <c r="B60" s="211" t="s">
        <v>552</v>
      </c>
      <c r="C60" s="211" t="s">
        <v>625</v>
      </c>
      <c r="D60" s="207" t="s">
        <v>36</v>
      </c>
      <c r="E60" s="209" t="s">
        <v>72</v>
      </c>
      <c r="F60" s="275">
        <v>0</v>
      </c>
      <c r="G60" s="275">
        <v>0</v>
      </c>
      <c r="H60" s="275">
        <v>0</v>
      </c>
      <c r="I60" s="275">
        <v>0</v>
      </c>
      <c r="J60" s="275">
        <v>0</v>
      </c>
      <c r="K60" s="275">
        <v>0</v>
      </c>
      <c r="L60" s="275">
        <v>0</v>
      </c>
      <c r="M60" s="275">
        <v>0</v>
      </c>
      <c r="N60" s="276">
        <f t="shared" si="1"/>
        <v>0</v>
      </c>
      <c r="O60" s="314">
        <f t="shared" si="2"/>
        <v>0</v>
      </c>
      <c r="P60" s="313"/>
      <c r="R60" s="320"/>
      <c r="S60" s="320"/>
    </row>
    <row r="61" spans="1:19" s="283" customFormat="1" hidden="1">
      <c r="A61" s="286" t="s">
        <v>555</v>
      </c>
      <c r="B61" s="283" t="s">
        <v>556</v>
      </c>
      <c r="C61" s="286" t="s">
        <v>625</v>
      </c>
      <c r="D61" s="279" t="s">
        <v>36</v>
      </c>
      <c r="E61" s="280" t="s">
        <v>72</v>
      </c>
      <c r="F61" s="305">
        <v>57.393411299999997</v>
      </c>
      <c r="G61" s="305">
        <v>17.218057600000002</v>
      </c>
      <c r="H61" s="305">
        <v>1.1479889000000001</v>
      </c>
      <c r="I61" s="305">
        <v>0</v>
      </c>
      <c r="J61" s="305">
        <v>109.129274</v>
      </c>
      <c r="K61" s="305">
        <v>24.686914000000002</v>
      </c>
      <c r="L61" s="305">
        <v>24.686914000000002</v>
      </c>
      <c r="M61" s="305">
        <v>0</v>
      </c>
      <c r="N61" s="306">
        <f t="shared" si="1"/>
        <v>234.26255980000002</v>
      </c>
      <c r="O61" s="314">
        <f t="shared" si="2"/>
        <v>234.26255980000002</v>
      </c>
      <c r="P61" s="313">
        <v>0</v>
      </c>
      <c r="R61" s="320"/>
      <c r="S61" s="320"/>
    </row>
    <row r="62" spans="1:19" s="283" customFormat="1" hidden="1">
      <c r="A62" s="286" t="s">
        <v>557</v>
      </c>
      <c r="B62" s="283" t="s">
        <v>519</v>
      </c>
      <c r="C62" s="286" t="s">
        <v>625</v>
      </c>
      <c r="D62" s="279" t="s">
        <v>36</v>
      </c>
      <c r="E62" s="280" t="s">
        <v>72</v>
      </c>
      <c r="F62" s="305">
        <v>22.721506610999999</v>
      </c>
      <c r="G62" s="305">
        <v>6.8155065730000004</v>
      </c>
      <c r="H62" s="305">
        <v>0.45479730000000002</v>
      </c>
      <c r="I62" s="305">
        <v>0</v>
      </c>
      <c r="J62" s="305">
        <v>28.277865599999998</v>
      </c>
      <c r="K62" s="305">
        <v>10.446112893</v>
      </c>
      <c r="L62" s="305">
        <v>10.446112893</v>
      </c>
      <c r="M62" s="305">
        <v>0.89933229999999997</v>
      </c>
      <c r="N62" s="307">
        <f t="shared" si="1"/>
        <v>80.061234170000006</v>
      </c>
      <c r="O62" s="314">
        <f t="shared" si="2"/>
        <v>80.061234170000006</v>
      </c>
      <c r="P62" s="313">
        <v>0</v>
      </c>
      <c r="R62" s="320"/>
      <c r="S62" s="320"/>
    </row>
    <row r="63" spans="1:19" s="283" customFormat="1" hidden="1">
      <c r="A63" s="286" t="s">
        <v>558</v>
      </c>
      <c r="B63" s="283" t="s">
        <v>559</v>
      </c>
      <c r="C63" s="286" t="s">
        <v>625</v>
      </c>
      <c r="D63" s="279" t="s">
        <v>36</v>
      </c>
      <c r="E63" s="280" t="s">
        <v>72</v>
      </c>
      <c r="F63" s="305">
        <v>25.3592738</v>
      </c>
      <c r="G63" s="305">
        <v>7.6077820999999997</v>
      </c>
      <c r="H63" s="305">
        <v>0.50718540000000001</v>
      </c>
      <c r="I63" s="305">
        <v>444.69650000000001</v>
      </c>
      <c r="J63" s="305">
        <v>46.326539799999999</v>
      </c>
      <c r="K63" s="305">
        <v>11.976611290999999</v>
      </c>
      <c r="L63" s="305">
        <v>11.976611290999999</v>
      </c>
      <c r="M63" s="305">
        <v>0</v>
      </c>
      <c r="N63" s="306">
        <f>SUM(F63:M63)</f>
        <v>548.45050368200009</v>
      </c>
      <c r="O63" s="314">
        <f t="shared" si="2"/>
        <v>912.45050368200009</v>
      </c>
      <c r="P63" s="313">
        <v>364</v>
      </c>
      <c r="R63" s="320"/>
      <c r="S63" s="320"/>
    </row>
    <row r="64" spans="1:19" s="283" customFormat="1" hidden="1">
      <c r="A64" s="277" t="s">
        <v>560</v>
      </c>
      <c r="B64" s="277" t="s">
        <v>518</v>
      </c>
      <c r="C64" s="286" t="s">
        <v>625</v>
      </c>
      <c r="D64" s="279" t="s">
        <v>36</v>
      </c>
      <c r="E64" s="280" t="s">
        <v>72</v>
      </c>
      <c r="F64" s="305">
        <v>32.3552976</v>
      </c>
      <c r="G64" s="305">
        <v>9.7065664740000006</v>
      </c>
      <c r="H64" s="305">
        <v>0.64714621159999997</v>
      </c>
      <c r="I64" s="305">
        <v>0</v>
      </c>
      <c r="J64" s="305">
        <v>65.79492372</v>
      </c>
      <c r="K64" s="305">
        <v>14.94604942</v>
      </c>
      <c r="L64" s="305">
        <v>14.94604942</v>
      </c>
      <c r="M64" s="305">
        <v>0</v>
      </c>
      <c r="N64" s="306">
        <f>SUM(F64:M64)</f>
        <v>138.39603284559999</v>
      </c>
      <c r="O64" s="314">
        <f t="shared" si="2"/>
        <v>138.39603284559999</v>
      </c>
      <c r="P64" s="313">
        <v>0</v>
      </c>
      <c r="R64" s="320"/>
      <c r="S64" s="320"/>
    </row>
    <row r="65" spans="1:19" s="283" customFormat="1" hidden="1">
      <c r="A65" s="286" t="s">
        <v>561</v>
      </c>
      <c r="B65" s="286" t="s">
        <v>562</v>
      </c>
      <c r="C65" s="286" t="s">
        <v>625</v>
      </c>
      <c r="D65" s="279" t="s">
        <v>36</v>
      </c>
      <c r="E65" s="280" t="s">
        <v>72</v>
      </c>
      <c r="F65" s="305">
        <v>15.791502299999999</v>
      </c>
      <c r="G65" s="305">
        <v>4.7373542000000004</v>
      </c>
      <c r="H65" s="305">
        <v>0.31591839999999999</v>
      </c>
      <c r="I65" s="305">
        <v>0</v>
      </c>
      <c r="J65" s="305">
        <v>0</v>
      </c>
      <c r="K65" s="305">
        <v>1.4212352070000001</v>
      </c>
      <c r="L65" s="305">
        <v>1.4212352070000001</v>
      </c>
      <c r="M65" s="305">
        <v>0</v>
      </c>
      <c r="N65" s="306">
        <f t="shared" si="1"/>
        <v>23.687245313999998</v>
      </c>
      <c r="O65" s="314">
        <f t="shared" si="2"/>
        <v>23.687245313999998</v>
      </c>
      <c r="P65" s="313">
        <v>0</v>
      </c>
      <c r="R65" s="320"/>
      <c r="S65" s="320"/>
    </row>
    <row r="66" spans="1:19" s="283" customFormat="1" hidden="1">
      <c r="A66" s="286" t="s">
        <v>41</v>
      </c>
      <c r="B66" s="286" t="s">
        <v>551</v>
      </c>
      <c r="C66" s="286" t="s">
        <v>625</v>
      </c>
      <c r="D66" s="279" t="s">
        <v>36</v>
      </c>
      <c r="E66" s="280" t="s">
        <v>72</v>
      </c>
      <c r="F66" s="305">
        <v>0.48638910000000002</v>
      </c>
      <c r="G66" s="305">
        <v>0.14591670000000001</v>
      </c>
      <c r="H66" s="305">
        <v>9.7278E-3</v>
      </c>
      <c r="I66" s="305">
        <v>359.21</v>
      </c>
      <c r="J66" s="305">
        <v>1.2873300000000001E-2</v>
      </c>
      <c r="K66" s="305">
        <v>5.8941599999999997E-2</v>
      </c>
      <c r="L66" s="305">
        <v>5.8941599999999997E-2</v>
      </c>
      <c r="M66" s="305">
        <v>0</v>
      </c>
      <c r="N66" s="306">
        <f t="shared" si="1"/>
        <v>359.98279010000005</v>
      </c>
      <c r="O66" s="314">
        <f t="shared" si="2"/>
        <v>502.66279010000005</v>
      </c>
      <c r="P66" s="313">
        <v>142.68</v>
      </c>
      <c r="R66" s="320"/>
      <c r="S66" s="320"/>
    </row>
    <row r="67" spans="1:19" s="283" customFormat="1" hidden="1">
      <c r="A67" s="277" t="s">
        <v>489</v>
      </c>
      <c r="B67" s="277" t="s">
        <v>502</v>
      </c>
      <c r="C67" s="286" t="s">
        <v>625</v>
      </c>
      <c r="D67" s="279" t="s">
        <v>38</v>
      </c>
      <c r="E67" s="280" t="s">
        <v>72</v>
      </c>
      <c r="F67" s="305">
        <v>85.203808652999996</v>
      </c>
      <c r="G67" s="305">
        <v>25.12</v>
      </c>
      <c r="H67" s="305">
        <v>1.67</v>
      </c>
      <c r="I67" s="305">
        <v>0</v>
      </c>
      <c r="J67" s="305">
        <v>58.21</v>
      </c>
      <c r="K67" s="305">
        <v>0</v>
      </c>
      <c r="L67" s="305">
        <v>0</v>
      </c>
      <c r="M67" s="305">
        <v>0</v>
      </c>
      <c r="N67" s="306">
        <f t="shared" si="1"/>
        <v>170.20380865300001</v>
      </c>
      <c r="O67" s="314">
        <f t="shared" si="2"/>
        <v>170.20380865300001</v>
      </c>
      <c r="P67" s="313">
        <v>0</v>
      </c>
      <c r="R67" s="320"/>
      <c r="S67" s="320"/>
    </row>
    <row r="68" spans="1:19" s="283" customFormat="1" hidden="1">
      <c r="A68" s="277" t="s">
        <v>490</v>
      </c>
      <c r="B68" s="277" t="s">
        <v>503</v>
      </c>
      <c r="C68" s="286" t="s">
        <v>625</v>
      </c>
      <c r="D68" s="279" t="s">
        <v>38</v>
      </c>
      <c r="E68" s="280" t="s">
        <v>72</v>
      </c>
      <c r="F68" s="305">
        <v>85.2</v>
      </c>
      <c r="G68" s="305">
        <v>25.12</v>
      </c>
      <c r="H68" s="305">
        <v>1.67</v>
      </c>
      <c r="I68" s="305">
        <v>0</v>
      </c>
      <c r="J68" s="305">
        <v>58.21</v>
      </c>
      <c r="K68" s="305">
        <v>0</v>
      </c>
      <c r="L68" s="305">
        <v>0</v>
      </c>
      <c r="M68" s="305">
        <v>0</v>
      </c>
      <c r="N68" s="306">
        <f t="shared" si="1"/>
        <v>170.20000000000002</v>
      </c>
      <c r="O68" s="314">
        <f t="shared" si="2"/>
        <v>170.20000000000002</v>
      </c>
      <c r="P68" s="313">
        <v>0</v>
      </c>
      <c r="R68" s="320"/>
      <c r="S68" s="320"/>
    </row>
    <row r="69" spans="1:19" s="283" customFormat="1" hidden="1">
      <c r="A69" s="277" t="s">
        <v>491</v>
      </c>
      <c r="B69" s="277" t="s">
        <v>504</v>
      </c>
      <c r="C69" s="286" t="s">
        <v>625</v>
      </c>
      <c r="D69" s="279" t="s">
        <v>38</v>
      </c>
      <c r="E69" s="280" t="s">
        <v>72</v>
      </c>
      <c r="F69" s="305">
        <v>123.379236699</v>
      </c>
      <c r="G69" s="305">
        <v>37.013770913000002</v>
      </c>
      <c r="H69" s="305">
        <v>2.4675846940000001</v>
      </c>
      <c r="I69" s="305">
        <v>0</v>
      </c>
      <c r="J69" s="305">
        <v>0</v>
      </c>
      <c r="K69" s="305">
        <v>0</v>
      </c>
      <c r="L69" s="305">
        <v>0</v>
      </c>
      <c r="M69" s="305">
        <v>0</v>
      </c>
      <c r="N69" s="306">
        <f t="shared" ref="N69:N85" si="4">SUM(F69:M69)</f>
        <v>162.86059230600003</v>
      </c>
      <c r="O69" s="314">
        <f t="shared" si="2"/>
        <v>162.86059230600003</v>
      </c>
      <c r="P69" s="313">
        <v>0</v>
      </c>
      <c r="R69" s="320"/>
      <c r="S69" s="320"/>
    </row>
    <row r="70" spans="1:19" s="283" customFormat="1" hidden="1">
      <c r="A70" s="277" t="s">
        <v>492</v>
      </c>
      <c r="B70" s="277" t="s">
        <v>505</v>
      </c>
      <c r="C70" s="286" t="s">
        <v>625</v>
      </c>
      <c r="D70" s="279" t="s">
        <v>40</v>
      </c>
      <c r="E70" s="280" t="s">
        <v>72</v>
      </c>
      <c r="F70" s="305">
        <v>28.087626499999999</v>
      </c>
      <c r="G70" s="305">
        <v>5.8346825000000004</v>
      </c>
      <c r="H70" s="305">
        <v>0.40549619999999997</v>
      </c>
      <c r="I70" s="305">
        <v>0</v>
      </c>
      <c r="J70" s="305">
        <v>6.6994708000000003</v>
      </c>
      <c r="K70" s="305">
        <v>0</v>
      </c>
      <c r="L70" s="305">
        <v>6.9615536000000002</v>
      </c>
      <c r="M70" s="305">
        <v>70.682718800000004</v>
      </c>
      <c r="N70" s="306">
        <f t="shared" si="4"/>
        <v>118.67154840000001</v>
      </c>
      <c r="O70" s="314">
        <f t="shared" si="2"/>
        <v>141.36543760000001</v>
      </c>
      <c r="P70" s="313">
        <v>22.693889200000001</v>
      </c>
      <c r="R70" s="320"/>
      <c r="S70" s="320"/>
    </row>
    <row r="71" spans="1:19" s="283" customFormat="1" hidden="1">
      <c r="A71" s="277" t="s">
        <v>39</v>
      </c>
      <c r="B71" s="286" t="s">
        <v>473</v>
      </c>
      <c r="C71" s="286" t="s">
        <v>625</v>
      </c>
      <c r="D71" s="279" t="s">
        <v>40</v>
      </c>
      <c r="E71" s="280" t="s">
        <v>72</v>
      </c>
      <c r="F71" s="305">
        <v>26.722727599999999</v>
      </c>
      <c r="G71" s="305">
        <v>8.0168052999999997</v>
      </c>
      <c r="H71" s="305">
        <v>0.53443529999999995</v>
      </c>
      <c r="I71" s="305">
        <v>0</v>
      </c>
      <c r="J71" s="305">
        <v>48.317468400000003</v>
      </c>
      <c r="K71" s="305">
        <v>0</v>
      </c>
      <c r="L71" s="305">
        <v>24.0326269</v>
      </c>
      <c r="M71" s="305">
        <v>0</v>
      </c>
      <c r="N71" s="306">
        <f t="shared" si="4"/>
        <v>107.62406350000001</v>
      </c>
      <c r="O71" s="314">
        <f t="shared" si="2"/>
        <v>107.62406350000001</v>
      </c>
      <c r="P71" s="313">
        <v>0</v>
      </c>
      <c r="R71" s="320"/>
      <c r="S71" s="320"/>
    </row>
    <row r="72" spans="1:19" s="283" customFormat="1" hidden="1">
      <c r="A72" s="286" t="s">
        <v>69</v>
      </c>
      <c r="B72" s="286" t="s">
        <v>121</v>
      </c>
      <c r="C72" s="286" t="s">
        <v>625</v>
      </c>
      <c r="D72" s="279" t="s">
        <v>40</v>
      </c>
      <c r="E72" s="280" t="s">
        <v>72</v>
      </c>
      <c r="F72" s="305">
        <v>8.1220160999999997</v>
      </c>
      <c r="G72" s="305">
        <v>4.4167413</v>
      </c>
      <c r="H72" s="305">
        <v>2.4366048999999999</v>
      </c>
      <c r="I72" s="305">
        <v>0.16244049999999999</v>
      </c>
      <c r="J72" s="305">
        <v>12.7875528</v>
      </c>
      <c r="K72" s="305">
        <v>2.3109025999999999</v>
      </c>
      <c r="L72" s="305">
        <v>2.3109025999999999</v>
      </c>
      <c r="M72" s="305">
        <v>0</v>
      </c>
      <c r="N72" s="306">
        <f t="shared" si="4"/>
        <v>32.5471608</v>
      </c>
      <c r="O72" s="314">
        <f t="shared" si="2"/>
        <v>32.5471608</v>
      </c>
      <c r="P72" s="313">
        <v>0</v>
      </c>
      <c r="R72" s="320"/>
      <c r="S72" s="320"/>
    </row>
    <row r="73" spans="1:19" s="283" customFormat="1" hidden="1">
      <c r="A73" s="286" t="s">
        <v>500</v>
      </c>
      <c r="B73" s="286" t="s">
        <v>550</v>
      </c>
      <c r="C73" s="286" t="s">
        <v>625</v>
      </c>
      <c r="D73" s="279" t="s">
        <v>40</v>
      </c>
      <c r="E73" s="280" t="s">
        <v>72</v>
      </c>
      <c r="F73" s="305">
        <v>71.660276300000007</v>
      </c>
      <c r="G73" s="305">
        <v>21.4980829</v>
      </c>
      <c r="H73" s="305">
        <v>1.4332054999999999</v>
      </c>
      <c r="I73" s="305">
        <v>21.6977066</v>
      </c>
      <c r="J73" s="305">
        <v>185.7978976</v>
      </c>
      <c r="K73" s="305">
        <v>32.223237599999997</v>
      </c>
      <c r="L73" s="305">
        <v>32.223237599999997</v>
      </c>
      <c r="M73" s="305">
        <v>0</v>
      </c>
      <c r="N73" s="306">
        <f t="shared" si="4"/>
        <v>366.5336441</v>
      </c>
      <c r="O73" s="314">
        <f t="shared" si="2"/>
        <v>366.5336441</v>
      </c>
      <c r="P73" s="313">
        <v>0</v>
      </c>
      <c r="R73" s="320"/>
      <c r="S73" s="320"/>
    </row>
    <row r="74" spans="1:19" s="283" customFormat="1" hidden="1">
      <c r="A74" s="286" t="s">
        <v>501</v>
      </c>
      <c r="B74" s="286" t="s">
        <v>549</v>
      </c>
      <c r="C74" s="286" t="s">
        <v>625</v>
      </c>
      <c r="D74" s="279" t="s">
        <v>40</v>
      </c>
      <c r="E74" s="280" t="s">
        <v>72</v>
      </c>
      <c r="F74" s="305">
        <v>22.090691199999998</v>
      </c>
      <c r="G74" s="305">
        <v>6.6272073999999996</v>
      </c>
      <c r="H74" s="305">
        <v>0.44181379999999998</v>
      </c>
      <c r="I74" s="305">
        <v>6.9123929999999998</v>
      </c>
      <c r="J74" s="305">
        <v>59.190959999999997</v>
      </c>
      <c r="K74" s="305">
        <v>9.9334474999999998</v>
      </c>
      <c r="L74" s="305">
        <v>9.9334474999999998</v>
      </c>
      <c r="M74" s="305">
        <v>0</v>
      </c>
      <c r="N74" s="306">
        <f t="shared" si="4"/>
        <v>115.12996039999999</v>
      </c>
      <c r="O74" s="314">
        <f t="shared" si="2"/>
        <v>115.12996039999999</v>
      </c>
      <c r="P74" s="313">
        <v>0</v>
      </c>
      <c r="R74" s="320"/>
      <c r="S74" s="320"/>
    </row>
    <row r="75" spans="1:19" s="283" customFormat="1" hidden="1">
      <c r="A75" s="277" t="s">
        <v>520</v>
      </c>
      <c r="B75" s="277" t="s">
        <v>563</v>
      </c>
      <c r="C75" s="286" t="s">
        <v>625</v>
      </c>
      <c r="D75" s="279" t="s">
        <v>36</v>
      </c>
      <c r="E75" s="280" t="s">
        <v>72</v>
      </c>
      <c r="F75" s="305">
        <v>11.165361499999999</v>
      </c>
      <c r="G75" s="305">
        <v>3.349539</v>
      </c>
      <c r="H75" s="305">
        <v>0.22330249999999999</v>
      </c>
      <c r="I75" s="305">
        <v>40.847847999999999</v>
      </c>
      <c r="J75" s="305">
        <v>62.777686799999998</v>
      </c>
      <c r="K75" s="305">
        <v>9.3662480000000006</v>
      </c>
      <c r="L75" s="305">
        <v>9.3662480000000006</v>
      </c>
      <c r="M75" s="305">
        <v>0</v>
      </c>
      <c r="N75" s="306">
        <f>SUM(F75:M75)</f>
        <v>137.09623379999999</v>
      </c>
      <c r="O75" s="314">
        <f t="shared" si="2"/>
        <v>138.6072035</v>
      </c>
      <c r="P75" s="313">
        <v>1.5109697</v>
      </c>
      <c r="R75" s="320"/>
      <c r="S75" s="320"/>
    </row>
    <row r="76" spans="1:19" s="283" customFormat="1" hidden="1">
      <c r="A76" s="287" t="s">
        <v>521</v>
      </c>
      <c r="B76" s="287" t="s">
        <v>522</v>
      </c>
      <c r="C76" s="317" t="s">
        <v>613</v>
      </c>
      <c r="D76" s="290" t="s">
        <v>27</v>
      </c>
      <c r="E76" s="290" t="s">
        <v>71</v>
      </c>
      <c r="F76" s="281">
        <v>6.3269359999999999</v>
      </c>
      <c r="G76" s="281">
        <v>0.63269359999999997</v>
      </c>
      <c r="H76" s="281">
        <v>0.1265397</v>
      </c>
      <c r="I76" s="281">
        <v>0</v>
      </c>
      <c r="J76" s="281">
        <v>5.7310800000000002E-2</v>
      </c>
      <c r="K76" s="281">
        <v>0</v>
      </c>
      <c r="L76" s="281">
        <v>0</v>
      </c>
      <c r="M76" s="281">
        <v>0</v>
      </c>
      <c r="N76" s="282">
        <f t="shared" si="4"/>
        <v>7.1434800999999997</v>
      </c>
      <c r="O76" s="314">
        <f t="shared" si="2"/>
        <v>7.1434800999999997</v>
      </c>
      <c r="P76" s="268">
        <v>0</v>
      </c>
      <c r="R76" s="320"/>
      <c r="S76" s="320"/>
    </row>
    <row r="77" spans="1:19" s="283" customFormat="1" hidden="1">
      <c r="A77" s="277" t="s">
        <v>523</v>
      </c>
      <c r="B77" s="287" t="s">
        <v>418</v>
      </c>
      <c r="C77" s="316" t="s">
        <v>613</v>
      </c>
      <c r="D77" s="279" t="s">
        <v>30</v>
      </c>
      <c r="E77" s="280" t="s">
        <v>71</v>
      </c>
      <c r="F77" s="281">
        <v>122.6087362</v>
      </c>
      <c r="G77" s="281">
        <v>12.260873589999999</v>
      </c>
      <c r="H77" s="281">
        <v>2.4521747999999999</v>
      </c>
      <c r="I77" s="281">
        <v>0</v>
      </c>
      <c r="J77" s="281">
        <v>3.3999907999999999</v>
      </c>
      <c r="K77" s="281">
        <v>10.7116393</v>
      </c>
      <c r="L77" s="281">
        <v>10.7116393</v>
      </c>
      <c r="M77" s="281">
        <v>0</v>
      </c>
      <c r="N77" s="282">
        <f t="shared" si="4"/>
        <v>162.14505399000001</v>
      </c>
      <c r="O77" s="314">
        <f t="shared" si="2"/>
        <v>162.14505399000001</v>
      </c>
      <c r="P77" s="268">
        <v>0</v>
      </c>
      <c r="R77" s="320"/>
      <c r="S77" s="320"/>
    </row>
    <row r="78" spans="1:19" s="283" customFormat="1" hidden="1">
      <c r="A78" s="289" t="s">
        <v>524</v>
      </c>
      <c r="B78" s="289" t="s">
        <v>525</v>
      </c>
      <c r="C78" s="278" t="s">
        <v>613</v>
      </c>
      <c r="D78" s="290" t="s">
        <v>27</v>
      </c>
      <c r="E78" s="290" t="s">
        <v>71</v>
      </c>
      <c r="F78" s="281">
        <v>0.64400000000000002</v>
      </c>
      <c r="G78" s="281">
        <v>6.4399999999999999E-2</v>
      </c>
      <c r="H78" s="281">
        <v>1.2880000000000001E-2</v>
      </c>
      <c r="I78" s="281">
        <v>0</v>
      </c>
      <c r="J78" s="281">
        <v>0</v>
      </c>
      <c r="K78" s="281">
        <v>0</v>
      </c>
      <c r="L78" s="281">
        <v>0</v>
      </c>
      <c r="M78" s="281">
        <v>0</v>
      </c>
      <c r="N78" s="282">
        <f t="shared" si="4"/>
        <v>0.72128000000000003</v>
      </c>
      <c r="O78" s="314">
        <f t="shared" si="2"/>
        <v>0.72128000000000003</v>
      </c>
      <c r="P78" s="268">
        <v>0</v>
      </c>
      <c r="R78" s="320"/>
      <c r="S78" s="320"/>
    </row>
    <row r="79" spans="1:19" s="300" customFormat="1" hidden="1">
      <c r="A79" s="309" t="s">
        <v>547</v>
      </c>
      <c r="B79" s="292" t="s">
        <v>526</v>
      </c>
      <c r="C79" s="293" t="s">
        <v>613</v>
      </c>
      <c r="D79" s="294" t="s">
        <v>135</v>
      </c>
      <c r="E79" s="310" t="s">
        <v>71</v>
      </c>
      <c r="F79" s="296">
        <v>0.71</v>
      </c>
      <c r="G79" s="311">
        <v>7.0000000000000007E-2</v>
      </c>
      <c r="H79" s="296">
        <v>0.01</v>
      </c>
      <c r="I79" s="296">
        <v>0</v>
      </c>
      <c r="J79" s="296">
        <v>0</v>
      </c>
      <c r="K79" s="296">
        <v>0</v>
      </c>
      <c r="L79" s="296">
        <v>0</v>
      </c>
      <c r="M79" s="296">
        <v>0</v>
      </c>
      <c r="N79" s="297">
        <f t="shared" si="4"/>
        <v>0.79</v>
      </c>
      <c r="O79" s="314">
        <f t="shared" si="2"/>
        <v>0.79</v>
      </c>
      <c r="P79" s="268">
        <v>0</v>
      </c>
      <c r="R79" s="320"/>
      <c r="S79" s="320"/>
    </row>
    <row r="80" spans="1:19" s="283" customFormat="1" hidden="1">
      <c r="A80" s="302" t="s">
        <v>527</v>
      </c>
      <c r="B80" s="286" t="s">
        <v>528</v>
      </c>
      <c r="C80" s="278" t="s">
        <v>613</v>
      </c>
      <c r="D80" s="290" t="s">
        <v>24</v>
      </c>
      <c r="E80" s="290" t="s">
        <v>71</v>
      </c>
      <c r="F80" s="281">
        <v>10.95</v>
      </c>
      <c r="G80" s="303">
        <v>3.28</v>
      </c>
      <c r="H80" s="281">
        <v>0.22</v>
      </c>
      <c r="I80" s="281">
        <v>0</v>
      </c>
      <c r="J80" s="281">
        <v>0.52</v>
      </c>
      <c r="K80" s="281">
        <v>0</v>
      </c>
      <c r="L80" s="281">
        <v>0</v>
      </c>
      <c r="M80" s="281">
        <v>0</v>
      </c>
      <c r="N80" s="282">
        <f t="shared" si="4"/>
        <v>14.969999999999999</v>
      </c>
      <c r="O80" s="314">
        <f t="shared" si="2"/>
        <v>14.969999999999999</v>
      </c>
      <c r="P80" s="268">
        <v>0</v>
      </c>
      <c r="R80" s="320"/>
      <c r="S80" s="320"/>
    </row>
    <row r="81" spans="1:19" s="210" customFormat="1" hidden="1">
      <c r="A81" s="277" t="s">
        <v>543</v>
      </c>
      <c r="B81" s="277" t="s">
        <v>529</v>
      </c>
      <c r="C81" s="278" t="s">
        <v>613</v>
      </c>
      <c r="D81" s="279" t="s">
        <v>27</v>
      </c>
      <c r="E81" s="280" t="s">
        <v>71</v>
      </c>
      <c r="F81" s="281">
        <v>63.433235938000003</v>
      </c>
      <c r="G81" s="281">
        <v>6.3433259570000002</v>
      </c>
      <c r="H81" s="281">
        <v>1.2686672109999999</v>
      </c>
      <c r="I81" s="281">
        <v>0</v>
      </c>
      <c r="J81" s="281">
        <v>56.814231599999999</v>
      </c>
      <c r="K81" s="281">
        <v>15.232627746</v>
      </c>
      <c r="L81" s="281">
        <v>15.232627746</v>
      </c>
      <c r="M81" s="281">
        <v>0</v>
      </c>
      <c r="N81" s="282">
        <f t="shared" si="4"/>
        <v>158.32471619799998</v>
      </c>
      <c r="O81" s="314">
        <f>N81+P81+Q81</f>
        <v>159.92609605499999</v>
      </c>
      <c r="P81" s="268">
        <v>0</v>
      </c>
      <c r="Q81" s="210">
        <v>1.601379857</v>
      </c>
      <c r="R81" s="320"/>
      <c r="S81" s="320"/>
    </row>
    <row r="82" spans="1:19" s="283" customFormat="1" hidden="1">
      <c r="A82" s="281" t="s">
        <v>530</v>
      </c>
      <c r="B82" s="281" t="s">
        <v>546</v>
      </c>
      <c r="C82" s="278" t="s">
        <v>613</v>
      </c>
      <c r="D82" s="312" t="s">
        <v>30</v>
      </c>
      <c r="E82" s="312" t="s">
        <v>71</v>
      </c>
      <c r="F82" s="281">
        <v>53.333499064000002</v>
      </c>
      <c r="G82" s="281">
        <v>5.3333499059999996</v>
      </c>
      <c r="H82" s="281">
        <v>1.066669981</v>
      </c>
      <c r="I82" s="281">
        <v>208.18429</v>
      </c>
      <c r="J82" s="281">
        <v>15.049236000000001</v>
      </c>
      <c r="K82" s="281">
        <v>2.4368855809999999</v>
      </c>
      <c r="L82" s="281">
        <v>2.4368855809999999</v>
      </c>
      <c r="M82" s="281">
        <v>0</v>
      </c>
      <c r="N82" s="282">
        <f t="shared" si="4"/>
        <v>287.84081611300002</v>
      </c>
      <c r="O82" s="314">
        <f t="shared" ref="O82:O85" si="5">N82+P82+Q82</f>
        <v>314.87774236300004</v>
      </c>
      <c r="P82" s="268">
        <v>27.03692625</v>
      </c>
      <c r="R82" s="320"/>
      <c r="S82" s="320"/>
    </row>
    <row r="83" spans="1:19" s="300" customFormat="1" hidden="1">
      <c r="A83" s="291" t="s">
        <v>537</v>
      </c>
      <c r="B83" s="292" t="s">
        <v>545</v>
      </c>
      <c r="C83" s="293" t="s">
        <v>613</v>
      </c>
      <c r="D83" s="294" t="s">
        <v>28</v>
      </c>
      <c r="E83" s="295" t="s">
        <v>71</v>
      </c>
      <c r="F83" s="296">
        <v>3.5547002999999999</v>
      </c>
      <c r="G83" s="296">
        <v>0.30097010000000002</v>
      </c>
      <c r="H83" s="296">
        <v>7.0839700000000005E-2</v>
      </c>
      <c r="I83" s="296">
        <v>0</v>
      </c>
      <c r="J83" s="296">
        <v>3.7498942999999998</v>
      </c>
      <c r="K83" s="296">
        <v>0.99332333799999994</v>
      </c>
      <c r="L83" s="296">
        <v>0.99332333799999994</v>
      </c>
      <c r="M83" s="296">
        <v>0</v>
      </c>
      <c r="N83" s="297">
        <f t="shared" si="4"/>
        <v>9.6630510760000004</v>
      </c>
      <c r="O83" s="314">
        <f t="shared" si="5"/>
        <v>9.6630510760000004</v>
      </c>
      <c r="P83" s="268">
        <v>0</v>
      </c>
      <c r="R83" s="320"/>
      <c r="S83" s="320"/>
    </row>
    <row r="84" spans="1:19" s="300" customFormat="1" hidden="1">
      <c r="A84" s="301" t="s">
        <v>531</v>
      </c>
      <c r="B84" s="301" t="s">
        <v>548</v>
      </c>
      <c r="C84" s="293" t="s">
        <v>613</v>
      </c>
      <c r="D84" s="294" t="s">
        <v>27</v>
      </c>
      <c r="E84" s="295" t="s">
        <v>71</v>
      </c>
      <c r="F84" s="296">
        <v>0.59580042799999999</v>
      </c>
      <c r="G84" s="296">
        <v>5.95814E-2</v>
      </c>
      <c r="H84" s="296">
        <v>1.1916055E-2</v>
      </c>
      <c r="I84" s="296">
        <v>0</v>
      </c>
      <c r="J84" s="296">
        <v>0.70928639999999998</v>
      </c>
      <c r="K84" s="296">
        <v>8.9608262999999994E-2</v>
      </c>
      <c r="L84" s="296">
        <v>8.9608262999999994E-2</v>
      </c>
      <c r="M84" s="296">
        <v>0</v>
      </c>
      <c r="N84" s="297">
        <f t="shared" si="4"/>
        <v>1.555800809</v>
      </c>
      <c r="O84" s="314">
        <f t="shared" si="5"/>
        <v>1.555800809</v>
      </c>
      <c r="P84" s="268">
        <v>0</v>
      </c>
      <c r="R84" s="320"/>
      <c r="S84" s="320"/>
    </row>
    <row r="85" spans="1:19" s="283" customFormat="1" hidden="1">
      <c r="A85" s="277" t="s">
        <v>536</v>
      </c>
      <c r="B85" s="277" t="s">
        <v>544</v>
      </c>
      <c r="C85" s="278" t="s">
        <v>613</v>
      </c>
      <c r="D85" s="279" t="s">
        <v>28</v>
      </c>
      <c r="E85" s="280" t="s">
        <v>71</v>
      </c>
      <c r="F85" s="281">
        <v>29</v>
      </c>
      <c r="G85" s="281">
        <v>2.9</v>
      </c>
      <c r="H85" s="281">
        <v>0.57999999999999996</v>
      </c>
      <c r="I85" s="281">
        <v>0</v>
      </c>
      <c r="J85" s="281">
        <v>40.379582399999997</v>
      </c>
      <c r="K85" s="281">
        <v>16.292354199999998</v>
      </c>
      <c r="L85" s="281">
        <v>16.292354199999998</v>
      </c>
      <c r="M85" s="281">
        <v>0</v>
      </c>
      <c r="N85" s="282">
        <f t="shared" si="4"/>
        <v>105.4442908</v>
      </c>
      <c r="O85" s="314">
        <f t="shared" si="5"/>
        <v>105.4442908</v>
      </c>
      <c r="P85" s="268">
        <v>0</v>
      </c>
      <c r="R85" s="320"/>
      <c r="S85" s="320"/>
    </row>
    <row r="86" spans="1:19" hidden="1">
      <c r="D86" s="215" t="s">
        <v>627</v>
      </c>
    </row>
    <row r="87" spans="1:19">
      <c r="F87" s="261">
        <f t="shared" ref="F87:M87" si="6">SUBTOTAL(9,F3:F86)</f>
        <v>264.54491949999999</v>
      </c>
      <c r="G87" s="261">
        <f t="shared" si="6"/>
        <v>79.905472399999994</v>
      </c>
      <c r="H87" s="261">
        <f>SUBTOTAL(9,H3:H86)</f>
        <v>5.2908983999999997</v>
      </c>
      <c r="I87" s="261">
        <f t="shared" si="6"/>
        <v>0</v>
      </c>
      <c r="J87" s="261">
        <f>SUBTOTAL(9,J3:J86)</f>
        <v>0.7875704</v>
      </c>
      <c r="K87" s="261">
        <f t="shared" si="6"/>
        <v>0</v>
      </c>
      <c r="L87" s="261">
        <f t="shared" si="6"/>
        <v>36.838559500000002</v>
      </c>
      <c r="M87" s="261">
        <f t="shared" si="6"/>
        <v>0</v>
      </c>
      <c r="N87" s="261">
        <f>SUBTOTAL(9,N3:N86)</f>
        <v>387.36742020000003</v>
      </c>
      <c r="P87" s="261">
        <f>SUBTOTAL(9,P3:P86)</f>
        <v>0</v>
      </c>
    </row>
    <row r="88" spans="1:19">
      <c r="B88" s="213"/>
    </row>
    <row r="89" spans="1:19">
      <c r="F89" s="232">
        <f>F24+F25+F26</f>
        <v>8.0361115000000005</v>
      </c>
      <c r="G89" s="232">
        <f t="shared" ref="G89:N89" si="7">G24+G25+G26</f>
        <v>2.4108336000000001</v>
      </c>
      <c r="H89" s="232">
        <f t="shared" si="7"/>
        <v>0.16072229999999998</v>
      </c>
      <c r="I89" s="232">
        <f t="shared" si="7"/>
        <v>0</v>
      </c>
      <c r="J89" s="232">
        <f t="shared" si="7"/>
        <v>5.4562149</v>
      </c>
      <c r="K89" s="232">
        <f t="shared" si="7"/>
        <v>0.20004469999999999</v>
      </c>
      <c r="L89" s="232">
        <f t="shared" si="7"/>
        <v>1.1543211</v>
      </c>
      <c r="M89" s="232">
        <f t="shared" si="7"/>
        <v>0</v>
      </c>
      <c r="N89" s="232">
        <f t="shared" si="7"/>
        <v>17.418248100000003</v>
      </c>
    </row>
    <row r="91" spans="1:19" ht="15" customHeight="1">
      <c r="N91" s="232"/>
    </row>
    <row r="92" spans="1:19" ht="15" customHeight="1">
      <c r="A92" s="228" t="s">
        <v>81</v>
      </c>
      <c r="D92" s="214"/>
      <c r="E92" s="215"/>
    </row>
    <row r="93" spans="1:19" s="253" customFormat="1" ht="15" customHeight="1">
      <c r="A93" s="251" t="s">
        <v>83</v>
      </c>
      <c r="B93" s="251" t="s">
        <v>564</v>
      </c>
      <c r="C93" s="251"/>
      <c r="D93" s="252" t="s">
        <v>84</v>
      </c>
      <c r="E93" s="243" t="s">
        <v>516</v>
      </c>
      <c r="F93" s="273" t="s">
        <v>508</v>
      </c>
      <c r="G93" s="273" t="s">
        <v>509</v>
      </c>
      <c r="H93" s="273" t="s">
        <v>510</v>
      </c>
      <c r="I93" s="273" t="s">
        <v>511</v>
      </c>
      <c r="J93" s="273" t="s">
        <v>512</v>
      </c>
      <c r="K93" s="273" t="s">
        <v>517</v>
      </c>
      <c r="L93" s="273" t="s">
        <v>513</v>
      </c>
      <c r="M93" s="273" t="s">
        <v>514</v>
      </c>
      <c r="N93" s="274" t="s">
        <v>515</v>
      </c>
      <c r="O93" s="246" t="s">
        <v>113</v>
      </c>
      <c r="P93" s="246" t="s">
        <v>114</v>
      </c>
    </row>
    <row r="94" spans="1:19" ht="15" customHeight="1">
      <c r="A94" s="214" t="s">
        <v>10</v>
      </c>
      <c r="B94" s="214" t="s">
        <v>73</v>
      </c>
      <c r="D94" s="215" t="s">
        <v>24</v>
      </c>
      <c r="E94" s="216" t="s">
        <v>71</v>
      </c>
      <c r="F94" s="232">
        <f>SUMIFS(F$3:F$89,$A$3:$A$89,$A94,$B$3:$B$89,$B94,$D$3:$D$89,$D94,$E$3:$E$89,$E94)</f>
        <v>294.92</v>
      </c>
      <c r="G94" s="232">
        <f t="shared" ref="F94:N103" si="8">SUMIFS(G$3:G$89,$A$3:$A$89,$A94,$B$3:$B$89,$B94,$D$3:$D$89,$D94,$E$3:$E$89,$E94)</f>
        <v>94.71</v>
      </c>
      <c r="H94" s="232">
        <f t="shared" si="8"/>
        <v>6.04</v>
      </c>
      <c r="I94" s="232">
        <f t="shared" si="8"/>
        <v>0</v>
      </c>
      <c r="J94" s="232">
        <f t="shared" si="8"/>
        <v>8.25</v>
      </c>
      <c r="K94" s="232">
        <f t="shared" si="8"/>
        <v>36.04</v>
      </c>
      <c r="L94" s="232">
        <f t="shared" si="8"/>
        <v>36.04</v>
      </c>
      <c r="M94" s="232">
        <f t="shared" si="8"/>
        <v>6.24</v>
      </c>
      <c r="N94" s="236">
        <f t="shared" si="8"/>
        <v>482.24000000000007</v>
      </c>
      <c r="O94" s="247" t="s">
        <v>86</v>
      </c>
      <c r="P94" s="247" t="s">
        <v>85</v>
      </c>
      <c r="Q94" s="232">
        <f>N94-SUM(F94:M94)</f>
        <v>0</v>
      </c>
    </row>
    <row r="95" spans="1:19" ht="15" customHeight="1">
      <c r="A95" s="214" t="s">
        <v>10</v>
      </c>
      <c r="B95" s="214" t="s">
        <v>73</v>
      </c>
      <c r="D95" s="215" t="s">
        <v>26</v>
      </c>
      <c r="E95" s="216" t="str">
        <f>E94</f>
        <v>C</v>
      </c>
      <c r="F95" s="232">
        <f t="shared" si="8"/>
        <v>16.3</v>
      </c>
      <c r="G95" s="232">
        <f t="shared" si="8"/>
        <v>4.8899999999999997</v>
      </c>
      <c r="H95" s="232">
        <f t="shared" si="8"/>
        <v>0.32</v>
      </c>
      <c r="I95" s="232">
        <f t="shared" si="8"/>
        <v>271</v>
      </c>
      <c r="J95" s="232">
        <f t="shared" si="8"/>
        <v>1715.28</v>
      </c>
      <c r="K95" s="232">
        <f t="shared" si="8"/>
        <v>28.13</v>
      </c>
      <c r="L95" s="232">
        <f t="shared" si="8"/>
        <v>28.13</v>
      </c>
      <c r="M95" s="232">
        <f t="shared" si="8"/>
        <v>0</v>
      </c>
      <c r="N95" s="236">
        <f t="shared" si="8"/>
        <v>2064.0500000000002</v>
      </c>
      <c r="O95" s="247" t="s">
        <v>86</v>
      </c>
      <c r="P95" s="247" t="s">
        <v>85</v>
      </c>
      <c r="Q95" s="232">
        <f t="shared" ref="Q95:Q126" si="9">N95-SUM(F95:M95)</f>
        <v>0</v>
      </c>
    </row>
    <row r="96" spans="1:19" ht="15" customHeight="1">
      <c r="A96" s="214" t="s">
        <v>11</v>
      </c>
      <c r="B96" s="214" t="s">
        <v>73</v>
      </c>
      <c r="D96" s="215" t="s">
        <v>24</v>
      </c>
      <c r="E96" s="216" t="str">
        <f t="shared" ref="E96:E161" si="10">E95</f>
        <v>C</v>
      </c>
      <c r="F96" s="232">
        <f t="shared" si="8"/>
        <v>1413.76</v>
      </c>
      <c r="G96" s="232">
        <f t="shared" si="8"/>
        <v>400.83</v>
      </c>
      <c r="H96" s="232">
        <f t="shared" si="8"/>
        <v>27.74</v>
      </c>
      <c r="I96" s="232">
        <f t="shared" si="8"/>
        <v>0</v>
      </c>
      <c r="J96" s="232">
        <f t="shared" si="8"/>
        <v>1301.3900000000001</v>
      </c>
      <c r="K96" s="232">
        <f t="shared" si="8"/>
        <v>238.9</v>
      </c>
      <c r="L96" s="232">
        <f t="shared" si="8"/>
        <v>227.2</v>
      </c>
      <c r="M96" s="232">
        <f t="shared" si="8"/>
        <v>0</v>
      </c>
      <c r="N96" s="236">
        <f t="shared" si="8"/>
        <v>3609.82</v>
      </c>
      <c r="O96" s="247" t="s">
        <v>86</v>
      </c>
      <c r="P96" s="247" t="s">
        <v>85</v>
      </c>
      <c r="Q96" s="232">
        <f t="shared" si="9"/>
        <v>0</v>
      </c>
    </row>
    <row r="97" spans="1:19" ht="15" customHeight="1">
      <c r="A97" s="214" t="s">
        <v>11</v>
      </c>
      <c r="B97" s="214" t="s">
        <v>73</v>
      </c>
      <c r="D97" s="215" t="s">
        <v>26</v>
      </c>
      <c r="E97" s="216" t="str">
        <f t="shared" si="10"/>
        <v>C</v>
      </c>
      <c r="F97" s="232">
        <f t="shared" si="8"/>
        <v>0</v>
      </c>
      <c r="G97" s="232">
        <f t="shared" si="8"/>
        <v>0</v>
      </c>
      <c r="H97" s="232">
        <f t="shared" si="8"/>
        <v>0</v>
      </c>
      <c r="I97" s="232">
        <f t="shared" si="8"/>
        <v>0</v>
      </c>
      <c r="J97" s="232">
        <f t="shared" si="8"/>
        <v>5.39</v>
      </c>
      <c r="K97" s="232">
        <f t="shared" si="8"/>
        <v>0.06</v>
      </c>
      <c r="L97" s="232">
        <f t="shared" si="8"/>
        <v>0.05</v>
      </c>
      <c r="M97" s="232">
        <f t="shared" si="8"/>
        <v>0</v>
      </c>
      <c r="N97" s="236">
        <f t="shared" si="8"/>
        <v>5.4999999999999991</v>
      </c>
      <c r="O97" s="247" t="s">
        <v>86</v>
      </c>
      <c r="P97" s="247" t="s">
        <v>85</v>
      </c>
      <c r="Q97" s="232">
        <f t="shared" si="9"/>
        <v>0</v>
      </c>
    </row>
    <row r="98" spans="1:19" ht="15" customHeight="1">
      <c r="A98" s="214" t="s">
        <v>12</v>
      </c>
      <c r="B98" s="214" t="s">
        <v>73</v>
      </c>
      <c r="D98" s="215" t="s">
        <v>24</v>
      </c>
      <c r="E98" s="216" t="str">
        <f t="shared" si="10"/>
        <v>C</v>
      </c>
      <c r="F98" s="232">
        <f t="shared" si="8"/>
        <v>2103</v>
      </c>
      <c r="G98" s="232">
        <f t="shared" si="8"/>
        <v>625</v>
      </c>
      <c r="H98" s="232">
        <f t="shared" si="8"/>
        <v>45</v>
      </c>
      <c r="I98" s="232">
        <f t="shared" si="8"/>
        <v>761</v>
      </c>
      <c r="J98" s="232">
        <f t="shared" si="8"/>
        <v>3011</v>
      </c>
      <c r="K98" s="232">
        <f t="shared" si="8"/>
        <v>316</v>
      </c>
      <c r="L98" s="232">
        <f t="shared" si="8"/>
        <v>316</v>
      </c>
      <c r="M98" s="232">
        <f t="shared" si="8"/>
        <v>0</v>
      </c>
      <c r="N98" s="236">
        <f t="shared" si="8"/>
        <v>7177</v>
      </c>
      <c r="O98" s="247" t="s">
        <v>86</v>
      </c>
      <c r="P98" s="247" t="s">
        <v>85</v>
      </c>
      <c r="Q98" s="232">
        <f t="shared" si="9"/>
        <v>0</v>
      </c>
    </row>
    <row r="99" spans="1:19" ht="15" customHeight="1">
      <c r="A99" s="214" t="s">
        <v>13</v>
      </c>
      <c r="B99" s="214" t="s">
        <v>73</v>
      </c>
      <c r="D99" s="215" t="s">
        <v>27</v>
      </c>
      <c r="E99" s="216" t="str">
        <f t="shared" si="10"/>
        <v>C</v>
      </c>
      <c r="F99" s="232">
        <f t="shared" si="8"/>
        <v>2143.7867000000001</v>
      </c>
      <c r="G99" s="232">
        <f t="shared" si="8"/>
        <v>646.13969999999995</v>
      </c>
      <c r="H99" s="232">
        <f t="shared" si="8"/>
        <v>43.290900000000001</v>
      </c>
      <c r="I99" s="232">
        <f t="shared" si="8"/>
        <v>2439.2600000000002</v>
      </c>
      <c r="J99" s="232">
        <f t="shared" si="8"/>
        <v>4434.4979999999996</v>
      </c>
      <c r="K99" s="232">
        <f t="shared" si="8"/>
        <v>264.74329999999998</v>
      </c>
      <c r="L99" s="232">
        <f t="shared" si="8"/>
        <v>264.74329999999998</v>
      </c>
      <c r="M99" s="232">
        <f t="shared" si="8"/>
        <v>0</v>
      </c>
      <c r="N99" s="236">
        <f t="shared" si="8"/>
        <v>10236.4619</v>
      </c>
      <c r="O99" s="247" t="s">
        <v>86</v>
      </c>
      <c r="P99" s="247" t="s">
        <v>85</v>
      </c>
      <c r="Q99" s="232">
        <f t="shared" si="9"/>
        <v>0</v>
      </c>
    </row>
    <row r="100" spans="1:19" ht="15" customHeight="1">
      <c r="A100" s="214" t="s">
        <v>13</v>
      </c>
      <c r="B100" s="214" t="s">
        <v>73</v>
      </c>
      <c r="D100" s="215" t="s">
        <v>29</v>
      </c>
      <c r="E100" s="216" t="str">
        <f t="shared" si="10"/>
        <v>C</v>
      </c>
      <c r="F100" s="232">
        <f t="shared" si="8"/>
        <v>583.86649999999997</v>
      </c>
      <c r="G100" s="232">
        <f t="shared" si="8"/>
        <v>177.41679999999999</v>
      </c>
      <c r="H100" s="232">
        <f t="shared" si="8"/>
        <v>11.621700000000001</v>
      </c>
      <c r="I100" s="232">
        <f t="shared" si="8"/>
        <v>0</v>
      </c>
      <c r="J100" s="232">
        <f t="shared" si="8"/>
        <v>911.48689999999999</v>
      </c>
      <c r="K100" s="232">
        <f t="shared" si="8"/>
        <v>73.934100000000001</v>
      </c>
      <c r="L100" s="232">
        <f t="shared" si="8"/>
        <v>73.934100000000001</v>
      </c>
      <c r="M100" s="232">
        <f t="shared" si="8"/>
        <v>0</v>
      </c>
      <c r="N100" s="236">
        <f t="shared" si="8"/>
        <v>1832.2601</v>
      </c>
      <c r="O100" s="247" t="s">
        <v>86</v>
      </c>
      <c r="P100" s="247" t="s">
        <v>85</v>
      </c>
      <c r="Q100" s="232">
        <f t="shared" si="9"/>
        <v>0</v>
      </c>
    </row>
    <row r="101" spans="1:19" ht="15" customHeight="1">
      <c r="A101" s="214" t="s">
        <v>14</v>
      </c>
      <c r="B101" s="214" t="s">
        <v>73</v>
      </c>
      <c r="D101" s="215" t="s">
        <v>27</v>
      </c>
      <c r="E101" s="216" t="str">
        <f t="shared" si="10"/>
        <v>C</v>
      </c>
      <c r="F101" s="232">
        <f t="shared" si="8"/>
        <v>106.92195049999999</v>
      </c>
      <c r="G101" s="232">
        <f t="shared" si="8"/>
        <v>32.076585799999997</v>
      </c>
      <c r="H101" s="232">
        <f t="shared" si="8"/>
        <v>2.1384552999999999</v>
      </c>
      <c r="I101" s="232">
        <f t="shared" si="8"/>
        <v>0</v>
      </c>
      <c r="J101" s="232">
        <f t="shared" si="8"/>
        <v>123.7729607</v>
      </c>
      <c r="K101" s="232">
        <f t="shared" si="8"/>
        <v>0.22170570000000001</v>
      </c>
      <c r="L101" s="232">
        <f t="shared" si="8"/>
        <v>17.639488799999999</v>
      </c>
      <c r="M101" s="232">
        <f t="shared" si="8"/>
        <v>0</v>
      </c>
      <c r="N101" s="236">
        <f t="shared" si="8"/>
        <v>282.77114679999994</v>
      </c>
      <c r="O101" s="247" t="s">
        <v>86</v>
      </c>
      <c r="P101" s="247" t="s">
        <v>85</v>
      </c>
      <c r="Q101" s="232">
        <f t="shared" si="9"/>
        <v>0</v>
      </c>
    </row>
    <row r="102" spans="1:19" ht="15" customHeight="1">
      <c r="A102" s="214" t="s">
        <v>14</v>
      </c>
      <c r="B102" s="214" t="s">
        <v>73</v>
      </c>
      <c r="D102" s="215" t="s">
        <v>28</v>
      </c>
      <c r="E102" s="216" t="str">
        <f t="shared" si="10"/>
        <v>C</v>
      </c>
      <c r="F102" s="232">
        <f t="shared" si="8"/>
        <v>1847.392028</v>
      </c>
      <c r="G102" s="232">
        <f t="shared" si="8"/>
        <v>554.21778510000001</v>
      </c>
      <c r="H102" s="232">
        <f t="shared" si="8"/>
        <v>36.949582100000001</v>
      </c>
      <c r="I102" s="232">
        <f t="shared" si="8"/>
        <v>0</v>
      </c>
      <c r="J102" s="232">
        <f t="shared" si="8"/>
        <v>2342.4189004</v>
      </c>
      <c r="K102" s="232">
        <f t="shared" si="8"/>
        <v>0.56840919999999995</v>
      </c>
      <c r="L102" s="232">
        <f t="shared" si="8"/>
        <v>227.2092495</v>
      </c>
      <c r="M102" s="232">
        <f t="shared" si="8"/>
        <v>0</v>
      </c>
      <c r="N102" s="236">
        <f t="shared" si="8"/>
        <v>5008.7559542999998</v>
      </c>
      <c r="O102" s="247" t="s">
        <v>86</v>
      </c>
      <c r="P102" s="247" t="s">
        <v>85</v>
      </c>
      <c r="Q102" s="232">
        <f t="shared" si="9"/>
        <v>0</v>
      </c>
    </row>
    <row r="103" spans="1:19" ht="15" customHeight="1">
      <c r="A103" s="214" t="s">
        <v>15</v>
      </c>
      <c r="B103" s="214" t="s">
        <v>73</v>
      </c>
      <c r="D103" s="215" t="s">
        <v>27</v>
      </c>
      <c r="E103" s="216" t="str">
        <f t="shared" si="10"/>
        <v>C</v>
      </c>
      <c r="F103" s="232">
        <f t="shared" si="8"/>
        <v>337.15</v>
      </c>
      <c r="G103" s="232">
        <f t="shared" si="8"/>
        <v>101.75</v>
      </c>
      <c r="H103" s="232">
        <f t="shared" si="8"/>
        <v>6.78</v>
      </c>
      <c r="I103" s="232">
        <f t="shared" si="8"/>
        <v>0</v>
      </c>
      <c r="J103" s="232">
        <f t="shared" si="8"/>
        <v>398.36</v>
      </c>
      <c r="K103" s="232">
        <f t="shared" si="8"/>
        <v>48.04</v>
      </c>
      <c r="L103" s="232">
        <f t="shared" si="8"/>
        <v>48.04</v>
      </c>
      <c r="M103" s="232">
        <f t="shared" si="8"/>
        <v>0</v>
      </c>
      <c r="N103" s="236">
        <f t="shared" si="8"/>
        <v>940.11999999999989</v>
      </c>
      <c r="O103" s="247" t="s">
        <v>86</v>
      </c>
      <c r="P103" s="247" t="s">
        <v>85</v>
      </c>
      <c r="Q103" s="232">
        <f t="shared" si="9"/>
        <v>0</v>
      </c>
    </row>
    <row r="104" spans="1:19" ht="15" customHeight="1">
      <c r="A104" s="214" t="s">
        <v>15</v>
      </c>
      <c r="B104" s="214" t="s">
        <v>73</v>
      </c>
      <c r="D104" s="215" t="s">
        <v>30</v>
      </c>
      <c r="E104" s="216" t="str">
        <f>E102</f>
        <v>C</v>
      </c>
      <c r="F104" s="232">
        <f t="shared" ref="F104:N109" si="11">SUMIFS(F$3:F$89,$A$3:$A$89,$A104,$B$3:$B$89,$B104,$D$3:$D$89,$D104,$E$3:$E$89,$E104)</f>
        <v>2829.6646271</v>
      </c>
      <c r="G104" s="232">
        <f t="shared" si="11"/>
        <v>777.24838790000001</v>
      </c>
      <c r="H104" s="232">
        <f t="shared" si="11"/>
        <v>51.775892499999998</v>
      </c>
      <c r="I104" s="232">
        <f t="shared" si="11"/>
        <v>1148.8599999999999</v>
      </c>
      <c r="J104" s="232">
        <f t="shared" si="11"/>
        <v>5888.1733912</v>
      </c>
      <c r="K104" s="232">
        <f t="shared" si="11"/>
        <v>313.67553029999999</v>
      </c>
      <c r="L104" s="232">
        <f t="shared" si="11"/>
        <v>313.67553029999999</v>
      </c>
      <c r="M104" s="232">
        <f t="shared" si="11"/>
        <v>0</v>
      </c>
      <c r="N104" s="236">
        <f t="shared" si="11"/>
        <v>11323.073359299997</v>
      </c>
      <c r="O104" s="247" t="s">
        <v>86</v>
      </c>
      <c r="P104" s="247" t="s">
        <v>85</v>
      </c>
      <c r="Q104" s="232">
        <f t="shared" si="9"/>
        <v>0</v>
      </c>
    </row>
    <row r="105" spans="1:19" ht="15" customHeight="1">
      <c r="A105" s="214" t="s">
        <v>15</v>
      </c>
      <c r="B105" s="214" t="s">
        <v>73</v>
      </c>
      <c r="D105" s="215" t="s">
        <v>26</v>
      </c>
      <c r="E105" s="216" t="str">
        <f>E103</f>
        <v>C</v>
      </c>
      <c r="F105" s="232">
        <f t="shared" si="11"/>
        <v>0</v>
      </c>
      <c r="G105" s="232">
        <f t="shared" si="11"/>
        <v>0</v>
      </c>
      <c r="H105" s="232">
        <f t="shared" si="11"/>
        <v>0</v>
      </c>
      <c r="I105" s="232">
        <f t="shared" si="11"/>
        <v>0</v>
      </c>
      <c r="J105" s="232">
        <f t="shared" si="11"/>
        <v>0.05</v>
      </c>
      <c r="K105" s="232">
        <f t="shared" si="11"/>
        <v>0.51</v>
      </c>
      <c r="L105" s="232">
        <f t="shared" si="11"/>
        <v>0.51</v>
      </c>
      <c r="M105" s="232">
        <f t="shared" si="11"/>
        <v>0</v>
      </c>
      <c r="N105" s="236">
        <f t="shared" si="11"/>
        <v>1.07</v>
      </c>
      <c r="O105" s="247" t="s">
        <v>86</v>
      </c>
      <c r="P105" s="247" t="s">
        <v>85</v>
      </c>
      <c r="Q105" s="232">
        <f t="shared" si="9"/>
        <v>0</v>
      </c>
      <c r="S105" s="232"/>
    </row>
    <row r="106" spans="1:19" ht="15" customHeight="1">
      <c r="A106" s="217" t="s">
        <v>538</v>
      </c>
      <c r="B106" s="217" t="s">
        <v>539</v>
      </c>
      <c r="C106" s="217"/>
      <c r="D106" s="215" t="s">
        <v>30</v>
      </c>
      <c r="E106" s="216" t="str">
        <f>E105</f>
        <v>C</v>
      </c>
      <c r="F106" s="232">
        <f t="shared" si="11"/>
        <v>91.7053729</v>
      </c>
      <c r="G106" s="232">
        <f t="shared" si="11"/>
        <v>27.511612100000001</v>
      </c>
      <c r="H106" s="232">
        <f t="shared" si="11"/>
        <v>1.8341075</v>
      </c>
      <c r="I106" s="232">
        <f t="shared" si="11"/>
        <v>0</v>
      </c>
      <c r="J106" s="232">
        <f t="shared" si="11"/>
        <v>93.036608799999996</v>
      </c>
      <c r="K106" s="232">
        <f t="shared" si="11"/>
        <v>16.804469699999999</v>
      </c>
      <c r="L106" s="232">
        <f t="shared" si="11"/>
        <v>16.804469699999999</v>
      </c>
      <c r="M106" s="232">
        <f t="shared" si="11"/>
        <v>0</v>
      </c>
      <c r="N106" s="236">
        <f t="shared" si="11"/>
        <v>247.69664069999999</v>
      </c>
      <c r="O106" s="247" t="s">
        <v>86</v>
      </c>
      <c r="P106" s="247" t="s">
        <v>87</v>
      </c>
      <c r="Q106" s="232">
        <f t="shared" si="9"/>
        <v>0</v>
      </c>
    </row>
    <row r="107" spans="1:19" ht="15" customHeight="1">
      <c r="A107" s="217" t="s">
        <v>424</v>
      </c>
      <c r="B107" s="217" t="s">
        <v>418</v>
      </c>
      <c r="C107" s="217"/>
      <c r="D107" s="215" t="s">
        <v>30</v>
      </c>
      <c r="E107" s="216" t="str">
        <f t="shared" si="10"/>
        <v>C</v>
      </c>
      <c r="F107" s="232">
        <f t="shared" si="11"/>
        <v>0</v>
      </c>
      <c r="G107" s="232">
        <f t="shared" si="11"/>
        <v>0</v>
      </c>
      <c r="H107" s="232">
        <f t="shared" si="11"/>
        <v>0</v>
      </c>
      <c r="I107" s="232">
        <f t="shared" si="11"/>
        <v>0</v>
      </c>
      <c r="J107" s="232">
        <f t="shared" si="11"/>
        <v>0</v>
      </c>
      <c r="K107" s="232">
        <f t="shared" si="11"/>
        <v>0</v>
      </c>
      <c r="L107" s="232">
        <f t="shared" si="11"/>
        <v>0</v>
      </c>
      <c r="M107" s="232">
        <f t="shared" si="11"/>
        <v>0</v>
      </c>
      <c r="N107" s="236">
        <f t="shared" si="11"/>
        <v>0</v>
      </c>
      <c r="O107" s="247" t="s">
        <v>86</v>
      </c>
      <c r="P107" s="247" t="s">
        <v>87</v>
      </c>
      <c r="Q107" s="232">
        <f t="shared" si="9"/>
        <v>0</v>
      </c>
    </row>
    <row r="108" spans="1:19" ht="15" customHeight="1">
      <c r="A108" s="214" t="s">
        <v>16</v>
      </c>
      <c r="B108" s="214" t="s">
        <v>73</v>
      </c>
      <c r="D108" s="215" t="s">
        <v>135</v>
      </c>
      <c r="E108" s="216" t="str">
        <f t="shared" si="10"/>
        <v>C</v>
      </c>
      <c r="F108" s="232">
        <f t="shared" si="11"/>
        <v>3607.86</v>
      </c>
      <c r="G108" s="232">
        <f t="shared" si="11"/>
        <v>1086.25</v>
      </c>
      <c r="H108" s="232">
        <f t="shared" si="11"/>
        <v>71.680000000000007</v>
      </c>
      <c r="I108" s="232">
        <f t="shared" si="11"/>
        <v>5250</v>
      </c>
      <c r="J108" s="232">
        <f t="shared" si="11"/>
        <v>7675.51</v>
      </c>
      <c r="K108" s="232">
        <f t="shared" si="11"/>
        <v>427.22</v>
      </c>
      <c r="L108" s="232">
        <f t="shared" si="11"/>
        <v>427.22</v>
      </c>
      <c r="M108" s="232">
        <f t="shared" si="11"/>
        <v>0</v>
      </c>
      <c r="N108" s="236">
        <f t="shared" si="11"/>
        <v>18545.740000000005</v>
      </c>
      <c r="O108" s="247" t="s">
        <v>86</v>
      </c>
      <c r="P108" s="247" t="s">
        <v>85</v>
      </c>
      <c r="Q108" s="232">
        <f t="shared" si="9"/>
        <v>0</v>
      </c>
    </row>
    <row r="109" spans="1:19" ht="15" customHeight="1">
      <c r="A109" s="214" t="s">
        <v>17</v>
      </c>
      <c r="B109" s="214" t="s">
        <v>73</v>
      </c>
      <c r="D109" s="215" t="s">
        <v>31</v>
      </c>
      <c r="E109" s="216" t="str">
        <f t="shared" si="10"/>
        <v>C</v>
      </c>
      <c r="F109" s="232">
        <f t="shared" si="11"/>
        <v>25.385468500000002</v>
      </c>
      <c r="G109" s="232">
        <f t="shared" si="11"/>
        <v>7.3782736130000002</v>
      </c>
      <c r="H109" s="232">
        <f t="shared" si="11"/>
        <v>0.50770930000000003</v>
      </c>
      <c r="I109" s="232">
        <f t="shared" si="11"/>
        <v>0</v>
      </c>
      <c r="J109" s="232">
        <f t="shared" si="11"/>
        <v>7.2493467999999996</v>
      </c>
      <c r="K109" s="232">
        <f t="shared" si="11"/>
        <v>6.3448148</v>
      </c>
      <c r="L109" s="232">
        <f t="shared" si="11"/>
        <v>6.3448148</v>
      </c>
      <c r="M109" s="232">
        <f t="shared" si="11"/>
        <v>0</v>
      </c>
      <c r="N109" s="236">
        <f t="shared" si="11"/>
        <v>53.210427813000003</v>
      </c>
      <c r="O109" s="247" t="s">
        <v>86</v>
      </c>
      <c r="P109" s="247" t="s">
        <v>85</v>
      </c>
      <c r="Q109" s="232">
        <f t="shared" si="9"/>
        <v>0</v>
      </c>
    </row>
    <row r="110" spans="1:19" ht="15" customHeight="1">
      <c r="A110" s="219" t="s">
        <v>73</v>
      </c>
      <c r="B110" s="219"/>
      <c r="C110" s="219"/>
      <c r="D110" s="220"/>
      <c r="E110" s="216" t="str">
        <f t="shared" si="10"/>
        <v>C</v>
      </c>
      <c r="F110" s="235">
        <f>SUBTOTAL(9,F94:F109)</f>
        <v>15401.712647</v>
      </c>
      <c r="G110" s="235">
        <f t="shared" ref="G110:N110" si="12">SUBTOTAL(9,G94:G109)</f>
        <v>4535.419144513</v>
      </c>
      <c r="H110" s="235">
        <f t="shared" si="12"/>
        <v>305.67834669999996</v>
      </c>
      <c r="I110" s="235">
        <f t="shared" si="12"/>
        <v>9870.119999999999</v>
      </c>
      <c r="J110" s="235">
        <f t="shared" si="12"/>
        <v>27915.866107899998</v>
      </c>
      <c r="K110" s="235">
        <f t="shared" si="12"/>
        <v>1771.1923297000001</v>
      </c>
      <c r="L110" s="235">
        <f t="shared" si="12"/>
        <v>2003.5409531</v>
      </c>
      <c r="M110" s="235">
        <f t="shared" si="12"/>
        <v>6.24</v>
      </c>
      <c r="N110" s="235">
        <f t="shared" si="12"/>
        <v>61809.769528912999</v>
      </c>
      <c r="O110" s="247"/>
      <c r="P110" s="247"/>
      <c r="Q110" s="232">
        <f t="shared" si="9"/>
        <v>0</v>
      </c>
    </row>
    <row r="111" spans="1:19" ht="15" customHeight="1">
      <c r="A111" s="214" t="s">
        <v>18</v>
      </c>
      <c r="B111" s="214" t="str">
        <f>A111</f>
        <v>SCCL</v>
      </c>
      <c r="D111" s="215" t="s">
        <v>136</v>
      </c>
      <c r="E111" s="216" t="str">
        <f t="shared" si="10"/>
        <v>C</v>
      </c>
      <c r="F111" s="232">
        <f>SUMIFS(F$3:F$89,$A$3:$A$89,$A111,$B$3:$B$89,$B111,$D$3:$D$89,$D111,$E$3:$E$89,$E111)</f>
        <v>4727</v>
      </c>
      <c r="G111" s="232">
        <f t="shared" ref="F111:N121" si="13">SUMIFS(G$3:G$89,$A$3:$A$89,$A111,$B$3:$B$89,$B111,$D$3:$D$89,$D111,$E$3:$E$89,$E111)</f>
        <v>218.61</v>
      </c>
      <c r="H111" s="232">
        <f t="shared" si="13"/>
        <v>0</v>
      </c>
      <c r="I111" s="232">
        <f t="shared" si="13"/>
        <v>349.09</v>
      </c>
      <c r="J111" s="232">
        <f t="shared" si="13"/>
        <v>2379.27</v>
      </c>
      <c r="K111" s="232">
        <f t="shared" si="13"/>
        <v>355.97</v>
      </c>
      <c r="L111" s="232">
        <f t="shared" si="13"/>
        <v>352.99</v>
      </c>
      <c r="M111" s="232">
        <f t="shared" si="13"/>
        <v>0</v>
      </c>
      <c r="N111" s="236">
        <f t="shared" si="13"/>
        <v>8382.93</v>
      </c>
      <c r="O111" s="247" t="s">
        <v>86</v>
      </c>
      <c r="P111" s="247" t="s">
        <v>85</v>
      </c>
      <c r="Q111" s="232">
        <f t="shared" si="9"/>
        <v>0</v>
      </c>
    </row>
    <row r="112" spans="1:19" ht="15" customHeight="1">
      <c r="A112" s="214" t="s">
        <v>18</v>
      </c>
      <c r="B112" s="214" t="str">
        <f>A112</f>
        <v>SCCL</v>
      </c>
      <c r="D112" s="215" t="s">
        <v>135</v>
      </c>
      <c r="E112" s="216" t="s">
        <v>71</v>
      </c>
      <c r="F112" s="232">
        <f>SUMIFS(F$3:F$89,$A$3:$A$89,$A112,$B$3:$B$89,$B112,$D$3:$D$89,$D112,$E$3:$E$89,$E112)</f>
        <v>0</v>
      </c>
      <c r="G112" s="232">
        <f t="shared" si="13"/>
        <v>0</v>
      </c>
      <c r="H112" s="232">
        <f t="shared" si="13"/>
        <v>0</v>
      </c>
      <c r="I112" s="232">
        <f t="shared" si="13"/>
        <v>0</v>
      </c>
      <c r="J112" s="232">
        <f t="shared" si="13"/>
        <v>0</v>
      </c>
      <c r="K112" s="232">
        <f t="shared" si="13"/>
        <v>0</v>
      </c>
      <c r="L112" s="232">
        <f t="shared" si="13"/>
        <v>2.97</v>
      </c>
      <c r="M112" s="232">
        <f t="shared" si="13"/>
        <v>0</v>
      </c>
      <c r="N112" s="236">
        <f t="shared" si="13"/>
        <v>2.97</v>
      </c>
      <c r="O112" s="247" t="s">
        <v>86</v>
      </c>
      <c r="P112" s="247" t="s">
        <v>85</v>
      </c>
      <c r="Q112" s="232">
        <f t="shared" ref="Q112" si="14">N112-SUM(F112:M112)</f>
        <v>0</v>
      </c>
    </row>
    <row r="113" spans="1:17" ht="15" customHeight="1">
      <c r="A113" s="214" t="s">
        <v>19</v>
      </c>
      <c r="B113" s="214" t="str">
        <f>A113</f>
        <v>JKML</v>
      </c>
      <c r="D113" s="215" t="s">
        <v>23</v>
      </c>
      <c r="E113" s="216" t="str">
        <f>E111</f>
        <v>C</v>
      </c>
      <c r="F113" s="232">
        <f t="shared" si="13"/>
        <v>0</v>
      </c>
      <c r="G113" s="232">
        <f t="shared" si="13"/>
        <v>0</v>
      </c>
      <c r="H113" s="232">
        <f t="shared" si="13"/>
        <v>0</v>
      </c>
      <c r="I113" s="232">
        <f t="shared" si="13"/>
        <v>0</v>
      </c>
      <c r="J113" s="232">
        <f t="shared" si="13"/>
        <v>0</v>
      </c>
      <c r="K113" s="232">
        <f t="shared" si="13"/>
        <v>0.24579200000000001</v>
      </c>
      <c r="L113" s="232">
        <f t="shared" si="13"/>
        <v>0.24579200000000001</v>
      </c>
      <c r="M113" s="232">
        <f t="shared" si="13"/>
        <v>0</v>
      </c>
      <c r="N113" s="236">
        <f t="shared" si="13"/>
        <v>0.49158400000000002</v>
      </c>
      <c r="O113" s="247" t="s">
        <v>86</v>
      </c>
      <c r="P113" s="247" t="s">
        <v>85</v>
      </c>
      <c r="Q113" s="232">
        <f t="shared" si="9"/>
        <v>0</v>
      </c>
    </row>
    <row r="114" spans="1:17" ht="15" customHeight="1">
      <c r="A114" s="214" t="s">
        <v>540</v>
      </c>
      <c r="B114" s="214" t="s">
        <v>541</v>
      </c>
      <c r="D114" s="215" t="s">
        <v>24</v>
      </c>
      <c r="E114" s="216" t="str">
        <f t="shared" si="10"/>
        <v>C</v>
      </c>
      <c r="F114" s="232">
        <f t="shared" si="13"/>
        <v>0</v>
      </c>
      <c r="G114" s="232">
        <f t="shared" si="13"/>
        <v>0</v>
      </c>
      <c r="H114" s="232">
        <f t="shared" si="13"/>
        <v>0</v>
      </c>
      <c r="I114" s="232">
        <f t="shared" si="13"/>
        <v>0</v>
      </c>
      <c r="J114" s="232">
        <f t="shared" si="13"/>
        <v>0</v>
      </c>
      <c r="K114" s="232">
        <f t="shared" si="13"/>
        <v>0</v>
      </c>
      <c r="L114" s="232">
        <f t="shared" si="13"/>
        <v>0</v>
      </c>
      <c r="M114" s="232">
        <f t="shared" si="13"/>
        <v>0</v>
      </c>
      <c r="N114" s="236">
        <f t="shared" si="13"/>
        <v>0</v>
      </c>
      <c r="O114" s="247" t="s">
        <v>86</v>
      </c>
      <c r="P114" s="247" t="s">
        <v>85</v>
      </c>
      <c r="Q114" s="232">
        <f t="shared" si="9"/>
        <v>0</v>
      </c>
    </row>
    <row r="115" spans="1:17" ht="15" customHeight="1">
      <c r="A115" s="214" t="s">
        <v>542</v>
      </c>
      <c r="B115" s="214" t="s">
        <v>532</v>
      </c>
      <c r="D115" s="215" t="s">
        <v>24</v>
      </c>
      <c r="E115" s="216" t="str">
        <f t="shared" si="10"/>
        <v>C</v>
      </c>
      <c r="F115" s="232">
        <f t="shared" si="13"/>
        <v>0</v>
      </c>
      <c r="G115" s="232">
        <f t="shared" si="13"/>
        <v>0</v>
      </c>
      <c r="H115" s="232">
        <f t="shared" si="13"/>
        <v>0</v>
      </c>
      <c r="I115" s="232">
        <f t="shared" si="13"/>
        <v>0</v>
      </c>
      <c r="J115" s="232">
        <f t="shared" si="13"/>
        <v>0</v>
      </c>
      <c r="K115" s="232">
        <f t="shared" si="13"/>
        <v>0</v>
      </c>
      <c r="L115" s="232">
        <f t="shared" si="13"/>
        <v>0</v>
      </c>
      <c r="M115" s="232">
        <f t="shared" si="13"/>
        <v>0</v>
      </c>
      <c r="N115" s="236">
        <f t="shared" si="13"/>
        <v>0</v>
      </c>
      <c r="O115" s="247" t="s">
        <v>86</v>
      </c>
      <c r="P115" s="247" t="s">
        <v>85</v>
      </c>
      <c r="Q115" s="232">
        <f t="shared" si="9"/>
        <v>0</v>
      </c>
    </row>
    <row r="116" spans="1:17" ht="15" customHeight="1">
      <c r="A116" s="214" t="s">
        <v>152</v>
      </c>
      <c r="B116" s="214" t="s">
        <v>108</v>
      </c>
      <c r="D116" s="215" t="s">
        <v>24</v>
      </c>
      <c r="E116" s="216" t="str">
        <f t="shared" si="10"/>
        <v>C</v>
      </c>
      <c r="F116" s="232">
        <f t="shared" si="13"/>
        <v>7.6573215000000001</v>
      </c>
      <c r="G116" s="232">
        <f t="shared" si="13"/>
        <v>2.2971965000000001</v>
      </c>
      <c r="H116" s="232">
        <f t="shared" si="13"/>
        <v>0.15314639999999999</v>
      </c>
      <c r="I116" s="232">
        <f t="shared" si="13"/>
        <v>0</v>
      </c>
      <c r="J116" s="232">
        <f t="shared" si="13"/>
        <v>0</v>
      </c>
      <c r="K116" s="232">
        <f t="shared" si="13"/>
        <v>0</v>
      </c>
      <c r="L116" s="232">
        <f t="shared" si="13"/>
        <v>0.90968979999999999</v>
      </c>
      <c r="M116" s="232">
        <f t="shared" si="13"/>
        <v>0</v>
      </c>
      <c r="N116" s="236">
        <f t="shared" si="13"/>
        <v>11.017354200000002</v>
      </c>
      <c r="O116" s="247" t="s">
        <v>86</v>
      </c>
      <c r="P116" s="247" t="s">
        <v>85</v>
      </c>
      <c r="Q116" s="232">
        <f t="shared" si="9"/>
        <v>0</v>
      </c>
    </row>
    <row r="117" spans="1:17" ht="15" customHeight="1">
      <c r="A117" s="214" t="s">
        <v>151</v>
      </c>
      <c r="B117" s="217" t="s">
        <v>150</v>
      </c>
      <c r="C117" s="217"/>
      <c r="D117" s="215" t="s">
        <v>24</v>
      </c>
      <c r="E117" s="216" t="str">
        <f t="shared" si="10"/>
        <v>C</v>
      </c>
      <c r="F117" s="232">
        <f t="shared" si="13"/>
        <v>0.37530839999999999</v>
      </c>
      <c r="G117" s="232">
        <f t="shared" si="13"/>
        <v>0.1125925</v>
      </c>
      <c r="H117" s="232">
        <f t="shared" si="13"/>
        <v>7.5062000000000002E-3</v>
      </c>
      <c r="I117" s="232">
        <f t="shared" si="13"/>
        <v>0</v>
      </c>
      <c r="J117" s="232">
        <f t="shared" si="13"/>
        <v>0</v>
      </c>
      <c r="K117" s="232">
        <f t="shared" si="13"/>
        <v>0</v>
      </c>
      <c r="L117" s="232">
        <f t="shared" si="13"/>
        <v>4.4586599999999997E-2</v>
      </c>
      <c r="M117" s="232">
        <f t="shared" si="13"/>
        <v>0</v>
      </c>
      <c r="N117" s="236">
        <f t="shared" si="13"/>
        <v>0.53999370000000002</v>
      </c>
      <c r="O117" s="247" t="s">
        <v>86</v>
      </c>
      <c r="P117" s="247" t="s">
        <v>85</v>
      </c>
      <c r="Q117" s="232">
        <f t="shared" si="9"/>
        <v>0</v>
      </c>
    </row>
    <row r="118" spans="1:17" ht="15" customHeight="1">
      <c r="A118" s="214" t="s">
        <v>25</v>
      </c>
      <c r="B118" s="214" t="s">
        <v>107</v>
      </c>
      <c r="D118" s="215" t="s">
        <v>26</v>
      </c>
      <c r="E118" s="216" t="str">
        <f t="shared" si="10"/>
        <v>C</v>
      </c>
      <c r="F118" s="232">
        <f t="shared" si="13"/>
        <v>3.4816000000000001E-3</v>
      </c>
      <c r="G118" s="232">
        <f t="shared" si="13"/>
        <v>1.0445999999999999E-3</v>
      </c>
      <c r="H118" s="232">
        <f t="shared" si="13"/>
        <v>6.97E-5</v>
      </c>
      <c r="I118" s="232">
        <f t="shared" si="13"/>
        <v>0</v>
      </c>
      <c r="J118" s="232">
        <f t="shared" si="13"/>
        <v>5.4562149</v>
      </c>
      <c r="K118" s="232">
        <f t="shared" si="13"/>
        <v>0.20004469999999999</v>
      </c>
      <c r="L118" s="232">
        <f t="shared" si="13"/>
        <v>0.20004469999999999</v>
      </c>
      <c r="M118" s="232">
        <f t="shared" si="13"/>
        <v>0</v>
      </c>
      <c r="N118" s="236">
        <f t="shared" si="13"/>
        <v>5.8609002000000006</v>
      </c>
      <c r="O118" s="247" t="s">
        <v>86</v>
      </c>
      <c r="P118" s="247" t="s">
        <v>85</v>
      </c>
      <c r="Q118" s="232">
        <f t="shared" si="9"/>
        <v>0</v>
      </c>
    </row>
    <row r="119" spans="1:17" ht="15" customHeight="1">
      <c r="A119" s="214" t="s">
        <v>77</v>
      </c>
      <c r="B119" s="214" t="s">
        <v>104</v>
      </c>
      <c r="D119" s="215" t="s">
        <v>24</v>
      </c>
      <c r="E119" s="216" t="str">
        <f t="shared" si="10"/>
        <v>C</v>
      </c>
      <c r="F119" s="232">
        <f t="shared" si="13"/>
        <v>11.341788463</v>
      </c>
      <c r="G119" s="232">
        <f t="shared" si="13"/>
        <v>3.402535388</v>
      </c>
      <c r="H119" s="232">
        <f t="shared" si="13"/>
        <v>0.22683569200000001</v>
      </c>
      <c r="I119" s="232">
        <f t="shared" si="13"/>
        <v>0</v>
      </c>
      <c r="J119" s="232">
        <f t="shared" si="13"/>
        <v>0</v>
      </c>
      <c r="K119" s="232">
        <f t="shared" si="13"/>
        <v>0</v>
      </c>
      <c r="L119" s="232">
        <f t="shared" si="13"/>
        <v>0</v>
      </c>
      <c r="M119" s="232">
        <f t="shared" si="13"/>
        <v>0</v>
      </c>
      <c r="N119" s="236">
        <f t="shared" si="13"/>
        <v>14.971159543000001</v>
      </c>
      <c r="O119" s="247" t="s">
        <v>86</v>
      </c>
      <c r="P119" s="247" t="s">
        <v>87</v>
      </c>
      <c r="Q119" s="232">
        <f t="shared" si="9"/>
        <v>0</v>
      </c>
    </row>
    <row r="120" spans="1:17" ht="15" customHeight="1">
      <c r="A120" s="214" t="s">
        <v>20</v>
      </c>
      <c r="B120" s="214" t="s">
        <v>141</v>
      </c>
      <c r="D120" s="215" t="s">
        <v>24</v>
      </c>
      <c r="E120" s="216" t="str">
        <f t="shared" si="10"/>
        <v>C</v>
      </c>
      <c r="F120" s="232">
        <f t="shared" si="13"/>
        <v>17.813502400000001</v>
      </c>
      <c r="G120" s="232">
        <f t="shared" si="13"/>
        <v>5.3440513999999997</v>
      </c>
      <c r="H120" s="232">
        <f t="shared" si="13"/>
        <v>0.35627009999999998</v>
      </c>
      <c r="I120" s="232">
        <f t="shared" si="13"/>
        <v>0</v>
      </c>
      <c r="J120" s="232">
        <f t="shared" si="13"/>
        <v>12.787042700000001</v>
      </c>
      <c r="K120" s="232">
        <f t="shared" si="13"/>
        <v>3.3140215</v>
      </c>
      <c r="L120" s="232">
        <f t="shared" si="13"/>
        <v>3.3140215</v>
      </c>
      <c r="M120" s="232">
        <f t="shared" si="13"/>
        <v>0</v>
      </c>
      <c r="N120" s="236">
        <f t="shared" si="13"/>
        <v>42.928909600000011</v>
      </c>
      <c r="O120" s="247" t="s">
        <v>86</v>
      </c>
      <c r="P120" s="247" t="s">
        <v>85</v>
      </c>
      <c r="Q120" s="232">
        <f t="shared" si="9"/>
        <v>0</v>
      </c>
    </row>
    <row r="121" spans="1:17" ht="15" customHeight="1">
      <c r="A121" s="217" t="s">
        <v>123</v>
      </c>
      <c r="B121" s="217" t="s">
        <v>106</v>
      </c>
      <c r="C121" s="217"/>
      <c r="D121" s="215" t="s">
        <v>30</v>
      </c>
      <c r="E121" s="216" t="str">
        <f t="shared" si="10"/>
        <v>C</v>
      </c>
      <c r="F121" s="232">
        <f t="shared" si="13"/>
        <v>137.605389</v>
      </c>
      <c r="G121" s="232">
        <f t="shared" si="13"/>
        <v>13.7605389</v>
      </c>
      <c r="H121" s="232">
        <f t="shared" si="13"/>
        <v>0.27521079999999998</v>
      </c>
      <c r="I121" s="232">
        <f t="shared" si="13"/>
        <v>0</v>
      </c>
      <c r="J121" s="232">
        <f t="shared" si="13"/>
        <v>472.02229576000002</v>
      </c>
      <c r="K121" s="232">
        <f t="shared" si="13"/>
        <v>0</v>
      </c>
      <c r="L121" s="232">
        <f t="shared" si="13"/>
        <v>0</v>
      </c>
      <c r="M121" s="232">
        <f t="shared" si="13"/>
        <v>0</v>
      </c>
      <c r="N121" s="236">
        <f t="shared" si="13"/>
        <v>623.66343445999996</v>
      </c>
      <c r="O121" s="247" t="s">
        <v>86</v>
      </c>
      <c r="P121" s="247" t="s">
        <v>87</v>
      </c>
      <c r="Q121" s="232">
        <f t="shared" si="9"/>
        <v>0</v>
      </c>
    </row>
    <row r="122" spans="1:17" ht="15" customHeight="1">
      <c r="A122" s="217" t="s">
        <v>471</v>
      </c>
      <c r="B122" s="217" t="s">
        <v>419</v>
      </c>
      <c r="C122" s="217"/>
      <c r="D122" s="215" t="s">
        <v>24</v>
      </c>
      <c r="E122" s="216" t="str">
        <f t="shared" si="10"/>
        <v>C</v>
      </c>
      <c r="F122" s="232">
        <f t="shared" ref="F122:N131" si="15">SUMIFS(F$3:F$89,$A$3:$A$89,$A122,$B$3:$B$89,$B122,$D$3:$D$89,$D122,$E$3:$E$89,$E122)</f>
        <v>225.8</v>
      </c>
      <c r="G122" s="232">
        <f t="shared" si="15"/>
        <v>67.739999999999995</v>
      </c>
      <c r="H122" s="232">
        <f t="shared" si="15"/>
        <v>4.5199999999999996</v>
      </c>
      <c r="I122" s="232">
        <f t="shared" si="15"/>
        <v>28.69</v>
      </c>
      <c r="J122" s="232">
        <f t="shared" si="15"/>
        <v>0</v>
      </c>
      <c r="K122" s="232">
        <f t="shared" si="15"/>
        <v>484.8</v>
      </c>
      <c r="L122" s="232">
        <f t="shared" si="15"/>
        <v>37.380000000000003</v>
      </c>
      <c r="M122" s="232">
        <f t="shared" si="15"/>
        <v>0</v>
      </c>
      <c r="N122" s="236">
        <f t="shared" si="15"/>
        <v>848.93</v>
      </c>
      <c r="O122" s="247" t="s">
        <v>86</v>
      </c>
      <c r="P122" s="247" t="s">
        <v>87</v>
      </c>
      <c r="Q122" s="232">
        <f t="shared" si="9"/>
        <v>0</v>
      </c>
    </row>
    <row r="123" spans="1:17" ht="15" customHeight="1">
      <c r="A123" s="217" t="s">
        <v>472</v>
      </c>
      <c r="B123" s="217" t="s">
        <v>438</v>
      </c>
      <c r="C123" s="217"/>
      <c r="D123" s="215" t="s">
        <v>135</v>
      </c>
      <c r="E123" s="216" t="str">
        <f t="shared" si="10"/>
        <v>C</v>
      </c>
      <c r="F123" s="232">
        <f t="shared" si="15"/>
        <v>75.260304000000005</v>
      </c>
      <c r="G123" s="232">
        <f t="shared" si="15"/>
        <v>7.5260303999999998</v>
      </c>
      <c r="H123" s="232">
        <f t="shared" si="15"/>
        <v>1.5052061999999999</v>
      </c>
      <c r="I123" s="232">
        <f t="shared" si="15"/>
        <v>4.4042459999999997</v>
      </c>
      <c r="J123" s="232">
        <f t="shared" si="15"/>
        <v>15.168513600000001</v>
      </c>
      <c r="K123" s="232">
        <f t="shared" si="15"/>
        <v>0</v>
      </c>
      <c r="L123" s="232">
        <f t="shared" si="15"/>
        <v>14.529090999999999</v>
      </c>
      <c r="M123" s="232">
        <f t="shared" si="15"/>
        <v>0</v>
      </c>
      <c r="N123" s="236">
        <f t="shared" si="15"/>
        <v>118.3933912</v>
      </c>
      <c r="O123" s="247" t="s">
        <v>86</v>
      </c>
      <c r="P123" s="247" t="s">
        <v>87</v>
      </c>
      <c r="Q123" s="232">
        <f t="shared" si="9"/>
        <v>0</v>
      </c>
    </row>
    <row r="124" spans="1:17" ht="15" customHeight="1">
      <c r="A124" s="217" t="s">
        <v>476</v>
      </c>
      <c r="B124" s="217" t="s">
        <v>477</v>
      </c>
      <c r="C124" s="217"/>
      <c r="D124" s="215" t="s">
        <v>30</v>
      </c>
      <c r="E124" s="216" t="str">
        <f t="shared" si="10"/>
        <v>C</v>
      </c>
      <c r="F124" s="232">
        <f t="shared" si="15"/>
        <v>24.313800000000001</v>
      </c>
      <c r="G124" s="232">
        <f t="shared" si="15"/>
        <v>2.4313799999999999</v>
      </c>
      <c r="H124" s="232">
        <f t="shared" si="15"/>
        <v>0.48627599999999999</v>
      </c>
      <c r="I124" s="232">
        <f t="shared" si="15"/>
        <v>0</v>
      </c>
      <c r="J124" s="232">
        <f t="shared" si="15"/>
        <v>4.7249999999999996</v>
      </c>
      <c r="K124" s="232">
        <f t="shared" si="15"/>
        <v>9.6697261020000003</v>
      </c>
      <c r="L124" s="232">
        <f t="shared" si="15"/>
        <v>0</v>
      </c>
      <c r="M124" s="232">
        <f t="shared" si="15"/>
        <v>0</v>
      </c>
      <c r="N124" s="236">
        <f t="shared" si="15"/>
        <v>41.626182102000001</v>
      </c>
      <c r="O124" s="247" t="s">
        <v>86</v>
      </c>
      <c r="P124" s="247" t="s">
        <v>87</v>
      </c>
      <c r="Q124" s="232">
        <f t="shared" si="9"/>
        <v>0</v>
      </c>
    </row>
    <row r="125" spans="1:17" ht="15" customHeight="1">
      <c r="A125" s="217" t="s">
        <v>535</v>
      </c>
      <c r="B125" s="217" t="s">
        <v>534</v>
      </c>
      <c r="C125" s="217"/>
      <c r="D125" s="215" t="s">
        <v>24</v>
      </c>
      <c r="E125" s="216" t="str">
        <f t="shared" si="10"/>
        <v>C</v>
      </c>
      <c r="F125" s="232">
        <f t="shared" si="15"/>
        <v>28.7546</v>
      </c>
      <c r="G125" s="232">
        <f t="shared" si="15"/>
        <v>8.5315630000000002</v>
      </c>
      <c r="H125" s="232">
        <f t="shared" si="15"/>
        <v>0.56877100000000003</v>
      </c>
      <c r="I125" s="232">
        <f t="shared" si="15"/>
        <v>3.6140306999999998</v>
      </c>
      <c r="J125" s="232">
        <f t="shared" si="15"/>
        <v>52.620362399999998</v>
      </c>
      <c r="K125" s="232">
        <f t="shared" si="15"/>
        <v>7.6461243000000003</v>
      </c>
      <c r="L125" s="232">
        <f t="shared" si="15"/>
        <v>7.6461243000000003</v>
      </c>
      <c r="M125" s="232">
        <f t="shared" si="15"/>
        <v>0</v>
      </c>
      <c r="N125" s="236">
        <f t="shared" si="15"/>
        <v>109.38157569999998</v>
      </c>
      <c r="O125" s="247" t="s">
        <v>86</v>
      </c>
      <c r="P125" s="247" t="s">
        <v>87</v>
      </c>
      <c r="Q125" s="232">
        <f t="shared" si="9"/>
        <v>0</v>
      </c>
    </row>
    <row r="126" spans="1:17" ht="15" customHeight="1">
      <c r="A126" s="221" t="s">
        <v>480</v>
      </c>
      <c r="B126" s="222" t="s">
        <v>469</v>
      </c>
      <c r="C126" s="222"/>
      <c r="D126" s="215" t="s">
        <v>26</v>
      </c>
      <c r="E126" s="216" t="str">
        <f t="shared" si="10"/>
        <v>C</v>
      </c>
      <c r="F126" s="232">
        <f t="shared" si="15"/>
        <v>0.36856299999999997</v>
      </c>
      <c r="G126" s="232">
        <f t="shared" si="15"/>
        <v>2.6882799999999998E-2</v>
      </c>
      <c r="H126" s="232">
        <f t="shared" si="15"/>
        <v>7.3712999999999999E-3</v>
      </c>
      <c r="I126" s="232">
        <f t="shared" si="15"/>
        <v>0</v>
      </c>
      <c r="J126" s="232">
        <f t="shared" si="15"/>
        <v>0.48877799999999999</v>
      </c>
      <c r="K126" s="232">
        <f t="shared" si="15"/>
        <v>0</v>
      </c>
      <c r="L126" s="232">
        <f t="shared" si="15"/>
        <v>0.71237159999999999</v>
      </c>
      <c r="M126" s="232">
        <f t="shared" si="15"/>
        <v>0</v>
      </c>
      <c r="N126" s="236">
        <f t="shared" si="15"/>
        <v>1.6039667</v>
      </c>
      <c r="O126" s="247" t="s">
        <v>86</v>
      </c>
      <c r="P126" s="247" t="s">
        <v>87</v>
      </c>
      <c r="Q126" s="232">
        <f t="shared" si="9"/>
        <v>0</v>
      </c>
    </row>
    <row r="127" spans="1:17" ht="15" customHeight="1">
      <c r="A127" s="221" t="s">
        <v>481</v>
      </c>
      <c r="B127" s="222" t="s">
        <v>478</v>
      </c>
      <c r="C127" s="222"/>
      <c r="D127" s="215" t="s">
        <v>26</v>
      </c>
      <c r="E127" s="216" t="str">
        <f t="shared" si="10"/>
        <v>C</v>
      </c>
      <c r="F127" s="232">
        <f t="shared" si="15"/>
        <v>0.46113929999999997</v>
      </c>
      <c r="G127" s="232">
        <f t="shared" si="15"/>
        <v>0.16424540000000001</v>
      </c>
      <c r="H127" s="232">
        <f t="shared" si="15"/>
        <v>9.2227999999999997E-3</v>
      </c>
      <c r="I127" s="232">
        <f t="shared" si="15"/>
        <v>0</v>
      </c>
      <c r="J127" s="232">
        <f t="shared" si="15"/>
        <v>0.1844556</v>
      </c>
      <c r="K127" s="232">
        <f t="shared" si="15"/>
        <v>0</v>
      </c>
      <c r="L127" s="232">
        <f t="shared" si="15"/>
        <v>3.6255408999999998</v>
      </c>
      <c r="M127" s="232">
        <f t="shared" si="15"/>
        <v>0</v>
      </c>
      <c r="N127" s="236">
        <f t="shared" si="15"/>
        <v>4.444604</v>
      </c>
      <c r="O127" s="247" t="s">
        <v>86</v>
      </c>
      <c r="P127" s="247" t="s">
        <v>87</v>
      </c>
      <c r="Q127" s="232">
        <f t="shared" ref="Q127:Q162" si="16">N127-SUM(F127:M127)</f>
        <v>0</v>
      </c>
    </row>
    <row r="128" spans="1:17" ht="15" customHeight="1">
      <c r="A128" s="221" t="s">
        <v>484</v>
      </c>
      <c r="B128" s="222" t="s">
        <v>483</v>
      </c>
      <c r="C128" s="222"/>
      <c r="D128" s="215" t="s">
        <v>24</v>
      </c>
      <c r="E128" s="216" t="str">
        <f t="shared" si="10"/>
        <v>C</v>
      </c>
      <c r="F128" s="232">
        <f t="shared" si="15"/>
        <v>263.3793</v>
      </c>
      <c r="G128" s="232">
        <f t="shared" si="15"/>
        <v>79.685760000000002</v>
      </c>
      <c r="H128" s="232">
        <f t="shared" si="15"/>
        <v>5.2675859999999997</v>
      </c>
      <c r="I128" s="232">
        <f t="shared" si="15"/>
        <v>0</v>
      </c>
      <c r="J128" s="232">
        <f t="shared" si="15"/>
        <v>0</v>
      </c>
      <c r="K128" s="232">
        <f t="shared" si="15"/>
        <v>0</v>
      </c>
      <c r="L128" s="232">
        <f t="shared" si="15"/>
        <v>30.340647000000001</v>
      </c>
      <c r="M128" s="232">
        <f t="shared" si="15"/>
        <v>0</v>
      </c>
      <c r="N128" s="236">
        <f t="shared" si="15"/>
        <v>378.673293</v>
      </c>
      <c r="O128" s="247" t="s">
        <v>86</v>
      </c>
      <c r="P128" s="247" t="s">
        <v>87</v>
      </c>
      <c r="Q128" s="232">
        <f t="shared" si="16"/>
        <v>0</v>
      </c>
    </row>
    <row r="129" spans="1:17" ht="15" customHeight="1">
      <c r="A129" s="221" t="s">
        <v>495</v>
      </c>
      <c r="B129" s="223" t="s">
        <v>496</v>
      </c>
      <c r="C129" s="223"/>
      <c r="D129" s="215" t="s">
        <v>26</v>
      </c>
      <c r="E129" s="216" t="str">
        <f t="shared" si="10"/>
        <v>C</v>
      </c>
      <c r="F129" s="232">
        <f t="shared" si="15"/>
        <v>0.33591720000000003</v>
      </c>
      <c r="G129" s="232">
        <f t="shared" si="15"/>
        <v>2.8584200000000001E-2</v>
      </c>
      <c r="H129" s="232">
        <f t="shared" si="15"/>
        <v>6.7183E-3</v>
      </c>
      <c r="I129" s="232">
        <f t="shared" si="15"/>
        <v>0</v>
      </c>
      <c r="J129" s="232">
        <f t="shared" si="15"/>
        <v>0.1143368</v>
      </c>
      <c r="K129" s="232">
        <f t="shared" si="15"/>
        <v>0</v>
      </c>
      <c r="L129" s="232">
        <f t="shared" si="15"/>
        <v>2.16</v>
      </c>
      <c r="M129" s="232">
        <f t="shared" si="15"/>
        <v>0</v>
      </c>
      <c r="N129" s="236">
        <f t="shared" si="15"/>
        <v>2.6455565000000001</v>
      </c>
      <c r="O129" s="247" t="s">
        <v>86</v>
      </c>
      <c r="P129" s="247" t="s">
        <v>87</v>
      </c>
      <c r="Q129" s="232">
        <f t="shared" si="16"/>
        <v>0</v>
      </c>
    </row>
    <row r="130" spans="1:17" ht="15" customHeight="1">
      <c r="A130" s="221" t="s">
        <v>485</v>
      </c>
      <c r="B130" s="222" t="s">
        <v>486</v>
      </c>
      <c r="C130" s="222"/>
      <c r="D130" s="215" t="s">
        <v>30</v>
      </c>
      <c r="E130" s="216" t="str">
        <f t="shared" si="10"/>
        <v>C</v>
      </c>
      <c r="F130" s="232">
        <f t="shared" si="15"/>
        <v>38.51</v>
      </c>
      <c r="G130" s="232">
        <f t="shared" si="15"/>
        <v>3.85</v>
      </c>
      <c r="H130" s="232">
        <f t="shared" si="15"/>
        <v>0.77</v>
      </c>
      <c r="I130" s="232">
        <f t="shared" si="15"/>
        <v>0</v>
      </c>
      <c r="J130" s="232">
        <f t="shared" si="15"/>
        <v>9</v>
      </c>
      <c r="K130" s="232">
        <f t="shared" si="15"/>
        <v>3.88</v>
      </c>
      <c r="L130" s="232">
        <f t="shared" si="15"/>
        <v>3.88</v>
      </c>
      <c r="M130" s="232">
        <f t="shared" si="15"/>
        <v>0</v>
      </c>
      <c r="N130" s="236">
        <f t="shared" si="15"/>
        <v>59.890000000000008</v>
      </c>
      <c r="O130" s="247" t="s">
        <v>86</v>
      </c>
      <c r="P130" s="247" t="s">
        <v>87</v>
      </c>
      <c r="Q130" s="232">
        <f t="shared" si="16"/>
        <v>0</v>
      </c>
    </row>
    <row r="131" spans="1:17" ht="15" customHeight="1">
      <c r="A131" s="221" t="s">
        <v>446</v>
      </c>
      <c r="B131" s="222" t="s">
        <v>447</v>
      </c>
      <c r="C131" s="222"/>
      <c r="D131" s="215" t="s">
        <v>136</v>
      </c>
      <c r="E131" s="216" t="str">
        <f t="shared" si="10"/>
        <v>C</v>
      </c>
      <c r="F131" s="232">
        <f t="shared" si="15"/>
        <v>118.65813470000001</v>
      </c>
      <c r="G131" s="232">
        <f t="shared" si="15"/>
        <v>11.8658135</v>
      </c>
      <c r="H131" s="232">
        <f t="shared" si="15"/>
        <v>2.3731627</v>
      </c>
      <c r="I131" s="232">
        <f t="shared" si="15"/>
        <v>0</v>
      </c>
      <c r="J131" s="232">
        <f t="shared" si="15"/>
        <v>5</v>
      </c>
      <c r="K131" s="232">
        <f t="shared" si="15"/>
        <v>10.6792321</v>
      </c>
      <c r="L131" s="232">
        <f t="shared" si="15"/>
        <v>10.6792321</v>
      </c>
      <c r="M131" s="232">
        <f t="shared" si="15"/>
        <v>0</v>
      </c>
      <c r="N131" s="236">
        <f t="shared" si="15"/>
        <v>159.25557510000002</v>
      </c>
      <c r="O131" s="247" t="s">
        <v>86</v>
      </c>
      <c r="P131" s="247" t="s">
        <v>87</v>
      </c>
      <c r="Q131" s="232">
        <f t="shared" si="16"/>
        <v>0</v>
      </c>
    </row>
    <row r="132" spans="1:17" ht="15" customHeight="1">
      <c r="A132" s="221" t="s">
        <v>479</v>
      </c>
      <c r="B132" s="222" t="s">
        <v>482</v>
      </c>
      <c r="C132" s="222"/>
      <c r="D132" s="215" t="s">
        <v>135</v>
      </c>
      <c r="E132" s="216" t="str">
        <f t="shared" si="10"/>
        <v>C</v>
      </c>
      <c r="F132" s="232">
        <f t="shared" ref="F132:N138" si="17">SUMIFS(F$3:F$89,$A$3:$A$89,$A132,$B$3:$B$89,$B132,$D$3:$D$89,$D132,$E$3:$E$89,$E132)</f>
        <v>254.35576359999999</v>
      </c>
      <c r="G132" s="232">
        <f t="shared" si="17"/>
        <v>20.171739599999999</v>
      </c>
      <c r="H132" s="232">
        <f t="shared" si="17"/>
        <v>4.0398123000000004</v>
      </c>
      <c r="I132" s="232">
        <f t="shared" si="17"/>
        <v>241.60704000000001</v>
      </c>
      <c r="J132" s="232">
        <f t="shared" si="17"/>
        <v>328.75103480000001</v>
      </c>
      <c r="K132" s="232">
        <f t="shared" si="17"/>
        <v>24.7215867</v>
      </c>
      <c r="L132" s="232">
        <f t="shared" si="17"/>
        <v>24.7215867</v>
      </c>
      <c r="M132" s="232">
        <f t="shared" si="17"/>
        <v>0</v>
      </c>
      <c r="N132" s="236">
        <f t="shared" si="17"/>
        <v>898.3685637000001</v>
      </c>
      <c r="O132" s="247" t="s">
        <v>86</v>
      </c>
      <c r="P132" s="247" t="s">
        <v>87</v>
      </c>
      <c r="Q132" s="232">
        <f t="shared" si="16"/>
        <v>0</v>
      </c>
    </row>
    <row r="133" spans="1:17" ht="15" customHeight="1">
      <c r="A133" s="221" t="s">
        <v>487</v>
      </c>
      <c r="B133" s="222" t="s">
        <v>488</v>
      </c>
      <c r="C133" s="222"/>
      <c r="D133" s="215" t="s">
        <v>26</v>
      </c>
      <c r="E133" s="216" t="str">
        <f t="shared" si="10"/>
        <v>C</v>
      </c>
      <c r="F133" s="232">
        <f t="shared" si="17"/>
        <v>0.20971000000000001</v>
      </c>
      <c r="G133" s="232">
        <f t="shared" si="17"/>
        <v>2.0971E-2</v>
      </c>
      <c r="H133" s="232">
        <f t="shared" si="17"/>
        <v>4.1920000000000004E-3</v>
      </c>
      <c r="I133" s="232">
        <f t="shared" si="17"/>
        <v>0</v>
      </c>
      <c r="J133" s="232">
        <f t="shared" si="17"/>
        <v>7.3928000000000003</v>
      </c>
      <c r="K133" s="232">
        <f t="shared" si="17"/>
        <v>9.0602400000000003</v>
      </c>
      <c r="L133" s="232">
        <f t="shared" si="17"/>
        <v>9.0602400000000003</v>
      </c>
      <c r="M133" s="232">
        <f t="shared" si="17"/>
        <v>0</v>
      </c>
      <c r="N133" s="236">
        <f t="shared" si="17"/>
        <v>25.748153000000002</v>
      </c>
      <c r="O133" s="247" t="s">
        <v>86</v>
      </c>
      <c r="P133" s="247" t="s">
        <v>87</v>
      </c>
      <c r="Q133" s="232">
        <f t="shared" si="16"/>
        <v>0</v>
      </c>
    </row>
    <row r="134" spans="1:17" ht="15" customHeight="1">
      <c r="A134" s="224" t="s">
        <v>506</v>
      </c>
      <c r="B134" s="222" t="s">
        <v>494</v>
      </c>
      <c r="C134" s="222"/>
      <c r="D134" s="225" t="s">
        <v>135</v>
      </c>
      <c r="E134" s="216" t="str">
        <f t="shared" si="10"/>
        <v>C</v>
      </c>
      <c r="F134" s="232">
        <f t="shared" si="17"/>
        <v>199.69</v>
      </c>
      <c r="G134" s="232">
        <f t="shared" si="17"/>
        <v>49.27</v>
      </c>
      <c r="H134" s="232">
        <f t="shared" si="17"/>
        <v>3.31</v>
      </c>
      <c r="I134" s="232">
        <f t="shared" si="17"/>
        <v>0</v>
      </c>
      <c r="J134" s="232">
        <f t="shared" si="17"/>
        <v>435.79</v>
      </c>
      <c r="K134" s="232">
        <f t="shared" si="17"/>
        <v>42.5</v>
      </c>
      <c r="L134" s="232">
        <f t="shared" si="17"/>
        <v>42.5</v>
      </c>
      <c r="M134" s="232">
        <f t="shared" si="17"/>
        <v>0</v>
      </c>
      <c r="N134" s="236">
        <f t="shared" si="17"/>
        <v>773.06000000000006</v>
      </c>
      <c r="O134" s="247" t="s">
        <v>86</v>
      </c>
      <c r="P134" s="247" t="s">
        <v>87</v>
      </c>
      <c r="Q134" s="232">
        <f t="shared" si="16"/>
        <v>0</v>
      </c>
    </row>
    <row r="135" spans="1:17" ht="15" customHeight="1">
      <c r="A135" s="221" t="s">
        <v>543</v>
      </c>
      <c r="B135" s="222" t="s">
        <v>529</v>
      </c>
      <c r="C135" s="222"/>
      <c r="D135" s="215" t="s">
        <v>27</v>
      </c>
      <c r="E135" s="216" t="str">
        <f t="shared" si="10"/>
        <v>C</v>
      </c>
      <c r="F135" s="232">
        <f t="shared" si="17"/>
        <v>63.433235938000003</v>
      </c>
      <c r="G135" s="232">
        <f t="shared" si="17"/>
        <v>6.3433259570000002</v>
      </c>
      <c r="H135" s="232">
        <f t="shared" si="17"/>
        <v>1.2686672109999999</v>
      </c>
      <c r="I135" s="232">
        <f t="shared" si="17"/>
        <v>0</v>
      </c>
      <c r="J135" s="232">
        <f t="shared" si="17"/>
        <v>56.814231599999999</v>
      </c>
      <c r="K135" s="232">
        <f t="shared" si="17"/>
        <v>15.232627746</v>
      </c>
      <c r="L135" s="232">
        <f t="shared" si="17"/>
        <v>15.232627746</v>
      </c>
      <c r="M135" s="232">
        <f t="shared" si="17"/>
        <v>0</v>
      </c>
      <c r="N135" s="236">
        <f t="shared" si="17"/>
        <v>158.32471619799998</v>
      </c>
      <c r="O135" s="247" t="s">
        <v>86</v>
      </c>
      <c r="P135" s="247" t="s">
        <v>87</v>
      </c>
      <c r="Q135" s="232">
        <f t="shared" si="16"/>
        <v>0</v>
      </c>
    </row>
    <row r="136" spans="1:17" ht="15" customHeight="1">
      <c r="A136" s="222" t="s">
        <v>527</v>
      </c>
      <c r="B136" s="222" t="s">
        <v>528</v>
      </c>
      <c r="C136" s="222"/>
      <c r="D136" s="215" t="s">
        <v>24</v>
      </c>
      <c r="E136" s="216" t="str">
        <f t="shared" si="10"/>
        <v>C</v>
      </c>
      <c r="F136" s="232">
        <f t="shared" si="17"/>
        <v>10.95</v>
      </c>
      <c r="G136" s="232">
        <f t="shared" si="17"/>
        <v>3.28</v>
      </c>
      <c r="H136" s="232">
        <f t="shared" si="17"/>
        <v>0.22</v>
      </c>
      <c r="I136" s="232">
        <f t="shared" si="17"/>
        <v>0</v>
      </c>
      <c r="J136" s="232">
        <f t="shared" si="17"/>
        <v>0.52</v>
      </c>
      <c r="K136" s="232">
        <f t="shared" si="17"/>
        <v>0</v>
      </c>
      <c r="L136" s="232">
        <f t="shared" si="17"/>
        <v>0</v>
      </c>
      <c r="M136" s="232">
        <f t="shared" si="17"/>
        <v>0</v>
      </c>
      <c r="N136" s="236">
        <f t="shared" si="17"/>
        <v>14.969999999999999</v>
      </c>
      <c r="O136" s="247" t="s">
        <v>86</v>
      </c>
      <c r="P136" s="247" t="s">
        <v>87</v>
      </c>
      <c r="Q136" s="232">
        <f t="shared" si="16"/>
        <v>0</v>
      </c>
    </row>
    <row r="137" spans="1:17" ht="15" customHeight="1">
      <c r="A137" s="218" t="s">
        <v>524</v>
      </c>
      <c r="B137" s="222" t="s">
        <v>525</v>
      </c>
      <c r="C137" s="222"/>
      <c r="D137" s="215" t="s">
        <v>27</v>
      </c>
      <c r="E137" s="216" t="str">
        <f t="shared" si="10"/>
        <v>C</v>
      </c>
      <c r="F137" s="232">
        <f t="shared" si="17"/>
        <v>0.64400000000000002</v>
      </c>
      <c r="G137" s="232">
        <f t="shared" si="17"/>
        <v>6.4399999999999999E-2</v>
      </c>
      <c r="H137" s="232">
        <f t="shared" si="17"/>
        <v>1.2880000000000001E-2</v>
      </c>
      <c r="I137" s="232">
        <f t="shared" si="17"/>
        <v>0</v>
      </c>
      <c r="J137" s="232">
        <f t="shared" si="17"/>
        <v>0</v>
      </c>
      <c r="K137" s="232">
        <f t="shared" si="17"/>
        <v>0</v>
      </c>
      <c r="L137" s="232">
        <f t="shared" si="17"/>
        <v>0</v>
      </c>
      <c r="M137" s="232">
        <f t="shared" si="17"/>
        <v>0</v>
      </c>
      <c r="N137" s="236">
        <f t="shared" si="17"/>
        <v>0.72128000000000003</v>
      </c>
      <c r="O137" s="247" t="s">
        <v>86</v>
      </c>
      <c r="P137" s="247" t="s">
        <v>87</v>
      </c>
      <c r="Q137" s="232">
        <f t="shared" si="16"/>
        <v>0</v>
      </c>
    </row>
    <row r="138" spans="1:17" ht="15" customHeight="1">
      <c r="A138" s="221" t="s">
        <v>536</v>
      </c>
      <c r="B138" s="222" t="s">
        <v>544</v>
      </c>
      <c r="C138" s="222"/>
      <c r="D138" s="215" t="s">
        <v>28</v>
      </c>
      <c r="E138" s="216" t="str">
        <f t="shared" si="10"/>
        <v>C</v>
      </c>
      <c r="F138" s="232">
        <f t="shared" si="17"/>
        <v>29</v>
      </c>
      <c r="G138" s="232">
        <f t="shared" si="17"/>
        <v>2.9</v>
      </c>
      <c r="H138" s="232">
        <f t="shared" si="17"/>
        <v>0.57999999999999996</v>
      </c>
      <c r="I138" s="232">
        <f t="shared" si="17"/>
        <v>0</v>
      </c>
      <c r="J138" s="232">
        <f t="shared" si="17"/>
        <v>40.379582399999997</v>
      </c>
      <c r="K138" s="232">
        <f t="shared" si="17"/>
        <v>16.292354199999998</v>
      </c>
      <c r="L138" s="232">
        <f t="shared" si="17"/>
        <v>16.292354199999998</v>
      </c>
      <c r="M138" s="232">
        <f t="shared" si="17"/>
        <v>0</v>
      </c>
      <c r="N138" s="236">
        <f t="shared" si="17"/>
        <v>105.4442908</v>
      </c>
      <c r="O138" s="247" t="s">
        <v>86</v>
      </c>
      <c r="P138" s="247" t="s">
        <v>87</v>
      </c>
      <c r="Q138" s="232">
        <f t="shared" si="16"/>
        <v>0</v>
      </c>
    </row>
    <row r="139" spans="1:17" ht="15" customHeight="1">
      <c r="A139" s="226" t="s">
        <v>74</v>
      </c>
      <c r="B139" s="219"/>
      <c r="C139" s="219"/>
      <c r="D139" s="220"/>
      <c r="E139" s="231" t="str">
        <f t="shared" si="10"/>
        <v>C</v>
      </c>
      <c r="F139" s="235">
        <f>SUM(F110:F138)</f>
        <v>21637.633906100997</v>
      </c>
      <c r="G139" s="235">
        <f t="shared" ref="G139:N139" si="18">SUM(G110:G138)</f>
        <v>5042.8477996579995</v>
      </c>
      <c r="H139" s="235">
        <f t="shared" si="18"/>
        <v>331.64725140299993</v>
      </c>
      <c r="I139" s="235">
        <f t="shared" si="18"/>
        <v>10497.525316700001</v>
      </c>
      <c r="J139" s="235">
        <f t="shared" si="18"/>
        <v>31742.350756460008</v>
      </c>
      <c r="K139" s="235">
        <f t="shared" si="18"/>
        <v>2755.4040790479999</v>
      </c>
      <c r="L139" s="235">
        <f t="shared" si="18"/>
        <v>2582.9749032459995</v>
      </c>
      <c r="M139" s="235">
        <f t="shared" si="18"/>
        <v>6.24</v>
      </c>
      <c r="N139" s="235">
        <f t="shared" si="18"/>
        <v>74596.624012616012</v>
      </c>
      <c r="O139" s="247"/>
      <c r="P139" s="247"/>
      <c r="Q139" s="232">
        <f t="shared" si="16"/>
        <v>0</v>
      </c>
    </row>
    <row r="140" spans="1:17" ht="15" customHeight="1">
      <c r="A140" s="214" t="s">
        <v>474</v>
      </c>
      <c r="B140" s="214" t="s">
        <v>127</v>
      </c>
      <c r="D140" s="215" t="s">
        <v>24</v>
      </c>
      <c r="E140" s="216" t="str">
        <f t="shared" si="10"/>
        <v>C</v>
      </c>
      <c r="F140" s="232">
        <f t="shared" ref="F140:N149" si="19">SUMIFS(F$3:F$89,$A$3:$A$89,$A140,$B$3:$B$89,$B140,$D$3:$D$89,$D140,$E$3:$E$89,$E140)</f>
        <v>41.84</v>
      </c>
      <c r="G140" s="232">
        <f t="shared" si="19"/>
        <v>12.55</v>
      </c>
      <c r="H140" s="232">
        <f t="shared" si="19"/>
        <v>0.83</v>
      </c>
      <c r="I140" s="232">
        <f t="shared" si="19"/>
        <v>0</v>
      </c>
      <c r="J140" s="232">
        <f t="shared" si="19"/>
        <v>0</v>
      </c>
      <c r="K140" s="232">
        <f t="shared" si="19"/>
        <v>4.97</v>
      </c>
      <c r="L140" s="232">
        <f t="shared" si="19"/>
        <v>4.97</v>
      </c>
      <c r="M140" s="232">
        <f t="shared" si="19"/>
        <v>0</v>
      </c>
      <c r="N140" s="236">
        <f t="shared" si="19"/>
        <v>65.16</v>
      </c>
      <c r="O140" s="247" t="s">
        <v>88</v>
      </c>
      <c r="P140" s="247" t="s">
        <v>85</v>
      </c>
      <c r="Q140" s="232">
        <f t="shared" si="16"/>
        <v>0</v>
      </c>
    </row>
    <row r="141" spans="1:17" ht="15" customHeight="1">
      <c r="A141" s="214" t="s">
        <v>475</v>
      </c>
      <c r="B141" s="214" t="s">
        <v>128</v>
      </c>
      <c r="D141" s="215" t="s">
        <v>24</v>
      </c>
      <c r="E141" s="216" t="str">
        <f t="shared" si="10"/>
        <v>C</v>
      </c>
      <c r="F141" s="232">
        <f t="shared" si="19"/>
        <v>302.46302789999999</v>
      </c>
      <c r="G141" s="232">
        <f t="shared" si="19"/>
        <v>90.738908100000003</v>
      </c>
      <c r="H141" s="232">
        <f t="shared" si="19"/>
        <v>6.0549260499999997</v>
      </c>
      <c r="I141" s="232">
        <f t="shared" si="19"/>
        <v>6.0549260499999997</v>
      </c>
      <c r="J141" s="232">
        <f t="shared" si="19"/>
        <v>158.7177212</v>
      </c>
      <c r="K141" s="232">
        <f t="shared" si="19"/>
        <v>35.932607699999998</v>
      </c>
      <c r="L141" s="232">
        <f t="shared" si="19"/>
        <v>35.932607699999998</v>
      </c>
      <c r="M141" s="232">
        <f t="shared" si="19"/>
        <v>0</v>
      </c>
      <c r="N141" s="236">
        <f t="shared" si="19"/>
        <v>635.89472469999987</v>
      </c>
      <c r="O141" s="247" t="s">
        <v>88</v>
      </c>
      <c r="P141" s="247" t="s">
        <v>85</v>
      </c>
      <c r="Q141" s="232">
        <f t="shared" si="16"/>
        <v>0</v>
      </c>
    </row>
    <row r="142" spans="1:17" ht="15" customHeight="1">
      <c r="A142" s="214" t="s">
        <v>144</v>
      </c>
      <c r="B142" s="217" t="s">
        <v>105</v>
      </c>
      <c r="C142" s="217"/>
      <c r="D142" s="215" t="s">
        <v>26</v>
      </c>
      <c r="E142" s="216" t="str">
        <f t="shared" si="10"/>
        <v>C</v>
      </c>
      <c r="F142" s="232">
        <f t="shared" si="19"/>
        <v>0.48343920000000001</v>
      </c>
      <c r="G142" s="232">
        <f t="shared" si="19"/>
        <v>4.8343999999999998E-2</v>
      </c>
      <c r="H142" s="232">
        <f t="shared" si="19"/>
        <v>9.6688999999999994E-3</v>
      </c>
      <c r="I142" s="232">
        <f t="shared" si="19"/>
        <v>0</v>
      </c>
      <c r="J142" s="232">
        <f t="shared" si="19"/>
        <v>36.923179699999999</v>
      </c>
      <c r="K142" s="232">
        <f t="shared" si="19"/>
        <v>13.9255341</v>
      </c>
      <c r="L142" s="232">
        <f t="shared" si="19"/>
        <v>14.097219000000001</v>
      </c>
      <c r="M142" s="232">
        <f t="shared" si="19"/>
        <v>0</v>
      </c>
      <c r="N142" s="236">
        <f t="shared" si="19"/>
        <v>65.487384899999995</v>
      </c>
      <c r="O142" s="247" t="s">
        <v>88</v>
      </c>
      <c r="P142" s="247" t="s">
        <v>87</v>
      </c>
      <c r="Q142" s="232">
        <f t="shared" si="16"/>
        <v>0</v>
      </c>
    </row>
    <row r="143" spans="1:17" ht="15" customHeight="1">
      <c r="A143" s="217" t="s">
        <v>422</v>
      </c>
      <c r="B143" s="214" t="s">
        <v>109</v>
      </c>
      <c r="D143" s="215" t="s">
        <v>30</v>
      </c>
      <c r="E143" s="216" t="str">
        <f t="shared" si="10"/>
        <v>C</v>
      </c>
      <c r="F143" s="232">
        <f t="shared" si="19"/>
        <v>12.8055158</v>
      </c>
      <c r="G143" s="232">
        <f t="shared" si="19"/>
        <v>1.2805515999999999</v>
      </c>
      <c r="H143" s="232">
        <f t="shared" si="19"/>
        <v>0.25611050000000002</v>
      </c>
      <c r="I143" s="232">
        <f t="shared" si="19"/>
        <v>0</v>
      </c>
      <c r="J143" s="232">
        <f t="shared" si="19"/>
        <v>0</v>
      </c>
      <c r="K143" s="232">
        <f t="shared" si="19"/>
        <v>23.46</v>
      </c>
      <c r="L143" s="232">
        <f t="shared" si="19"/>
        <v>24.71</v>
      </c>
      <c r="M143" s="232">
        <f t="shared" si="19"/>
        <v>0</v>
      </c>
      <c r="N143" s="236">
        <f t="shared" si="19"/>
        <v>62.512177900000005</v>
      </c>
      <c r="O143" s="247" t="s">
        <v>88</v>
      </c>
      <c r="P143" s="247" t="s">
        <v>87</v>
      </c>
      <c r="Q143" s="232">
        <f t="shared" si="16"/>
        <v>0</v>
      </c>
    </row>
    <row r="144" spans="1:17" ht="15" customHeight="1">
      <c r="A144" s="217" t="s">
        <v>423</v>
      </c>
      <c r="B144" s="214" t="s">
        <v>110</v>
      </c>
      <c r="D144" s="215" t="s">
        <v>30</v>
      </c>
      <c r="E144" s="216" t="str">
        <f t="shared" si="10"/>
        <v>C</v>
      </c>
      <c r="F144" s="232">
        <f t="shared" si="19"/>
        <v>0</v>
      </c>
      <c r="G144" s="232">
        <f t="shared" si="19"/>
        <v>0</v>
      </c>
      <c r="H144" s="232">
        <f t="shared" si="19"/>
        <v>0</v>
      </c>
      <c r="I144" s="232">
        <f t="shared" si="19"/>
        <v>0</v>
      </c>
      <c r="J144" s="232">
        <f t="shared" si="19"/>
        <v>0</v>
      </c>
      <c r="K144" s="232">
        <f t="shared" si="19"/>
        <v>0</v>
      </c>
      <c r="L144" s="232">
        <f t="shared" si="19"/>
        <v>0.95722200000000002</v>
      </c>
      <c r="M144" s="232">
        <f t="shared" si="19"/>
        <v>0</v>
      </c>
      <c r="N144" s="236">
        <f t="shared" si="19"/>
        <v>0.95722200000000002</v>
      </c>
      <c r="O144" s="247" t="s">
        <v>88</v>
      </c>
      <c r="P144" s="247" t="s">
        <v>87</v>
      </c>
      <c r="Q144" s="232">
        <f t="shared" si="16"/>
        <v>0</v>
      </c>
    </row>
    <row r="145" spans="1:17" ht="15" customHeight="1">
      <c r="A145" s="217" t="s">
        <v>429</v>
      </c>
      <c r="B145" s="217" t="s">
        <v>426</v>
      </c>
      <c r="C145" s="217"/>
      <c r="D145" s="227" t="s">
        <v>24</v>
      </c>
      <c r="E145" s="216" t="str">
        <f t="shared" si="10"/>
        <v>C</v>
      </c>
      <c r="F145" s="232">
        <f t="shared" si="19"/>
        <v>5.49878</v>
      </c>
      <c r="G145" s="232">
        <f t="shared" si="19"/>
        <v>0.58535400000000004</v>
      </c>
      <c r="H145" s="232">
        <f t="shared" si="19"/>
        <v>0.10997560000000001</v>
      </c>
      <c r="I145" s="232">
        <f t="shared" si="19"/>
        <v>0.10997560000000001</v>
      </c>
      <c r="J145" s="232">
        <f t="shared" si="19"/>
        <v>6.6009164</v>
      </c>
      <c r="K145" s="232">
        <f t="shared" si="19"/>
        <v>0</v>
      </c>
      <c r="L145" s="232">
        <f t="shared" si="19"/>
        <v>0</v>
      </c>
      <c r="M145" s="232">
        <f t="shared" si="19"/>
        <v>0</v>
      </c>
      <c r="N145" s="236">
        <f t="shared" si="19"/>
        <v>12.9050016</v>
      </c>
      <c r="O145" s="247" t="s">
        <v>88</v>
      </c>
      <c r="P145" s="247" t="s">
        <v>87</v>
      </c>
      <c r="Q145" s="232">
        <f t="shared" si="16"/>
        <v>0</v>
      </c>
    </row>
    <row r="146" spans="1:17" ht="15" customHeight="1">
      <c r="A146" s="217" t="s">
        <v>90</v>
      </c>
      <c r="B146" s="217" t="s">
        <v>124</v>
      </c>
      <c r="C146" s="217"/>
      <c r="D146" s="215" t="s">
        <v>27</v>
      </c>
      <c r="E146" s="216" t="str">
        <f t="shared" si="10"/>
        <v>C</v>
      </c>
      <c r="F146" s="232">
        <f t="shared" si="19"/>
        <v>189.92814419999999</v>
      </c>
      <c r="G146" s="232">
        <f t="shared" si="19"/>
        <v>62.4620903</v>
      </c>
      <c r="H146" s="232">
        <f t="shared" si="19"/>
        <v>4.5125491000000002</v>
      </c>
      <c r="I146" s="232">
        <f t="shared" si="19"/>
        <v>0</v>
      </c>
      <c r="J146" s="232">
        <f t="shared" si="19"/>
        <v>0</v>
      </c>
      <c r="K146" s="232">
        <f t="shared" si="19"/>
        <v>22.543883000000001</v>
      </c>
      <c r="L146" s="232">
        <f t="shared" si="19"/>
        <v>22.543883000000001</v>
      </c>
      <c r="M146" s="232">
        <f t="shared" si="19"/>
        <v>0</v>
      </c>
      <c r="N146" s="236">
        <f t="shared" si="19"/>
        <v>301.99054959999995</v>
      </c>
      <c r="O146" s="247" t="s">
        <v>88</v>
      </c>
      <c r="P146" s="247" t="s">
        <v>87</v>
      </c>
      <c r="Q146" s="232">
        <f t="shared" si="16"/>
        <v>0</v>
      </c>
    </row>
    <row r="147" spans="1:17" ht="15" customHeight="1">
      <c r="A147" s="214" t="s">
        <v>145</v>
      </c>
      <c r="B147" s="214" t="s">
        <v>111</v>
      </c>
      <c r="D147" s="215" t="s">
        <v>135</v>
      </c>
      <c r="E147" s="216" t="str">
        <f t="shared" si="10"/>
        <v>C</v>
      </c>
      <c r="F147" s="232">
        <f t="shared" si="19"/>
        <v>0</v>
      </c>
      <c r="G147" s="232">
        <f t="shared" si="19"/>
        <v>0</v>
      </c>
      <c r="H147" s="232">
        <f t="shared" si="19"/>
        <v>0</v>
      </c>
      <c r="I147" s="232">
        <f t="shared" si="19"/>
        <v>0</v>
      </c>
      <c r="J147" s="232">
        <f t="shared" si="19"/>
        <v>0</v>
      </c>
      <c r="K147" s="232">
        <f t="shared" si="19"/>
        <v>0</v>
      </c>
      <c r="L147" s="232">
        <f t="shared" si="19"/>
        <v>0</v>
      </c>
      <c r="M147" s="232">
        <f t="shared" si="19"/>
        <v>0</v>
      </c>
      <c r="N147" s="236">
        <f t="shared" si="19"/>
        <v>0</v>
      </c>
      <c r="O147" s="247" t="s">
        <v>88</v>
      </c>
      <c r="P147" s="247" t="s">
        <v>87</v>
      </c>
      <c r="Q147" s="232">
        <f t="shared" si="16"/>
        <v>0</v>
      </c>
    </row>
    <row r="148" spans="1:17" ht="15" customHeight="1">
      <c r="A148" s="217" t="s">
        <v>147</v>
      </c>
      <c r="B148" s="217" t="s">
        <v>431</v>
      </c>
      <c r="C148" s="217"/>
      <c r="D148" s="215" t="s">
        <v>30</v>
      </c>
      <c r="E148" s="216" t="str">
        <f t="shared" si="10"/>
        <v>C</v>
      </c>
      <c r="F148" s="232">
        <f t="shared" si="19"/>
        <v>16.37</v>
      </c>
      <c r="G148" s="232">
        <f t="shared" si="19"/>
        <v>1.64</v>
      </c>
      <c r="H148" s="232">
        <f t="shared" si="19"/>
        <v>0.33</v>
      </c>
      <c r="I148" s="232">
        <f t="shared" si="19"/>
        <v>0</v>
      </c>
      <c r="J148" s="232">
        <f t="shared" si="19"/>
        <v>0</v>
      </c>
      <c r="K148" s="232">
        <f t="shared" si="19"/>
        <v>40.299999999999997</v>
      </c>
      <c r="L148" s="232">
        <f t="shared" si="19"/>
        <v>40.299999999999997</v>
      </c>
      <c r="M148" s="232">
        <f t="shared" si="19"/>
        <v>0</v>
      </c>
      <c r="N148" s="236">
        <f t="shared" si="19"/>
        <v>98.94</v>
      </c>
      <c r="O148" s="247" t="s">
        <v>88</v>
      </c>
      <c r="P148" s="247" t="s">
        <v>87</v>
      </c>
      <c r="Q148" s="232">
        <f t="shared" si="16"/>
        <v>0</v>
      </c>
    </row>
    <row r="149" spans="1:17" ht="15" customHeight="1">
      <c r="A149" s="214" t="s">
        <v>42</v>
      </c>
      <c r="B149" s="214" t="s">
        <v>112</v>
      </c>
      <c r="D149" s="215" t="s">
        <v>28</v>
      </c>
      <c r="E149" s="216" t="str">
        <f t="shared" si="10"/>
        <v>C</v>
      </c>
      <c r="F149" s="232">
        <f t="shared" si="19"/>
        <v>5.4</v>
      </c>
      <c r="G149" s="232">
        <f t="shared" si="19"/>
        <v>0.70366839999999997</v>
      </c>
      <c r="H149" s="232">
        <f t="shared" si="19"/>
        <v>0.11161509999999999</v>
      </c>
      <c r="I149" s="232">
        <f t="shared" si="19"/>
        <v>0</v>
      </c>
      <c r="J149" s="232">
        <f t="shared" si="19"/>
        <v>0</v>
      </c>
      <c r="K149" s="232">
        <f t="shared" si="19"/>
        <v>0</v>
      </c>
      <c r="L149" s="232">
        <f t="shared" si="19"/>
        <v>0</v>
      </c>
      <c r="M149" s="232">
        <f t="shared" si="19"/>
        <v>0</v>
      </c>
      <c r="N149" s="236">
        <f t="shared" si="19"/>
        <v>6.2152835</v>
      </c>
      <c r="O149" s="247" t="s">
        <v>88</v>
      </c>
      <c r="P149" s="247" t="s">
        <v>87</v>
      </c>
      <c r="Q149" s="232">
        <f t="shared" si="16"/>
        <v>0</v>
      </c>
    </row>
    <row r="150" spans="1:17" ht="15" customHeight="1">
      <c r="A150" s="217" t="s">
        <v>146</v>
      </c>
      <c r="B150" s="214" t="s">
        <v>142</v>
      </c>
      <c r="D150" s="215" t="s">
        <v>27</v>
      </c>
      <c r="E150" s="216" t="str">
        <f t="shared" si="10"/>
        <v>C</v>
      </c>
      <c r="F150" s="232">
        <f t="shared" ref="F150:N160" si="20">SUMIFS(F$3:F$89,$A$3:$A$89,$A150,$B$3:$B$89,$B150,$D$3:$D$89,$D150,$E$3:$E$89,$E150)</f>
        <v>37.822625600000002</v>
      </c>
      <c r="G150" s="232">
        <f t="shared" si="20"/>
        <v>3.7822624999999999</v>
      </c>
      <c r="H150" s="232">
        <f t="shared" si="20"/>
        <v>0.75645240000000002</v>
      </c>
      <c r="I150" s="232">
        <f t="shared" si="20"/>
        <v>0</v>
      </c>
      <c r="J150" s="232">
        <f t="shared" si="20"/>
        <v>0</v>
      </c>
      <c r="K150" s="232">
        <f t="shared" si="20"/>
        <v>3.8125206</v>
      </c>
      <c r="L150" s="232">
        <f t="shared" si="20"/>
        <v>3.8125206</v>
      </c>
      <c r="M150" s="232">
        <f t="shared" si="20"/>
        <v>0</v>
      </c>
      <c r="N150" s="236">
        <f t="shared" si="20"/>
        <v>49.986381700000003</v>
      </c>
      <c r="O150" s="247" t="s">
        <v>88</v>
      </c>
      <c r="P150" s="247" t="s">
        <v>87</v>
      </c>
      <c r="Q150" s="232">
        <f t="shared" si="16"/>
        <v>0</v>
      </c>
    </row>
    <row r="151" spans="1:17" ht="15" customHeight="1">
      <c r="A151" s="217" t="s">
        <v>523</v>
      </c>
      <c r="B151" s="214" t="s">
        <v>418</v>
      </c>
      <c r="D151" s="215" t="s">
        <v>30</v>
      </c>
      <c r="E151" s="216" t="str">
        <f t="shared" si="10"/>
        <v>C</v>
      </c>
      <c r="F151" s="232">
        <f t="shared" si="20"/>
        <v>122.6087362</v>
      </c>
      <c r="G151" s="232">
        <f t="shared" si="20"/>
        <v>12.260873589999999</v>
      </c>
      <c r="H151" s="232">
        <f t="shared" si="20"/>
        <v>2.4521747999999999</v>
      </c>
      <c r="I151" s="232">
        <f t="shared" si="20"/>
        <v>0</v>
      </c>
      <c r="J151" s="232">
        <f t="shared" si="20"/>
        <v>3.3999907999999999</v>
      </c>
      <c r="K151" s="232">
        <f t="shared" si="20"/>
        <v>10.7116393</v>
      </c>
      <c r="L151" s="232">
        <f t="shared" si="20"/>
        <v>10.7116393</v>
      </c>
      <c r="M151" s="232">
        <f t="shared" si="20"/>
        <v>0</v>
      </c>
      <c r="N151" s="236">
        <f t="shared" si="20"/>
        <v>162.14505399000001</v>
      </c>
      <c r="O151" s="247" t="s">
        <v>88</v>
      </c>
      <c r="P151" s="247" t="s">
        <v>87</v>
      </c>
      <c r="Q151" s="232">
        <f t="shared" si="16"/>
        <v>0</v>
      </c>
    </row>
    <row r="152" spans="1:17" ht="15" customHeight="1">
      <c r="A152" s="217" t="s">
        <v>420</v>
      </c>
      <c r="B152" s="217" t="s">
        <v>421</v>
      </c>
      <c r="C152" s="217"/>
      <c r="D152" s="215" t="s">
        <v>27</v>
      </c>
      <c r="E152" s="216" t="str">
        <f t="shared" si="10"/>
        <v>C</v>
      </c>
      <c r="F152" s="232">
        <f t="shared" si="20"/>
        <v>11.9712265</v>
      </c>
      <c r="G152" s="232">
        <f t="shared" si="20"/>
        <v>1.1971225999999999</v>
      </c>
      <c r="H152" s="232">
        <f t="shared" si="20"/>
        <v>0.23942450000000001</v>
      </c>
      <c r="I152" s="232">
        <f t="shared" si="20"/>
        <v>0</v>
      </c>
      <c r="J152" s="232">
        <f t="shared" si="20"/>
        <v>0</v>
      </c>
      <c r="K152" s="232">
        <f t="shared" si="20"/>
        <v>1.2275434000000001</v>
      </c>
      <c r="L152" s="232">
        <f t="shared" si="20"/>
        <v>1.2275434000000001</v>
      </c>
      <c r="M152" s="232">
        <f t="shared" si="20"/>
        <v>0</v>
      </c>
      <c r="N152" s="236">
        <f t="shared" si="20"/>
        <v>15.862860400000001</v>
      </c>
      <c r="O152" s="247" t="s">
        <v>88</v>
      </c>
      <c r="P152" s="247" t="s">
        <v>87</v>
      </c>
      <c r="Q152" s="232">
        <f t="shared" si="16"/>
        <v>0</v>
      </c>
    </row>
    <row r="153" spans="1:17" ht="15" customHeight="1">
      <c r="A153" s="221" t="s">
        <v>427</v>
      </c>
      <c r="B153" s="222" t="s">
        <v>428</v>
      </c>
      <c r="C153" s="222"/>
      <c r="D153" s="215" t="s">
        <v>28</v>
      </c>
      <c r="E153" s="216" t="str">
        <f t="shared" si="10"/>
        <v>C</v>
      </c>
      <c r="F153" s="232">
        <f t="shared" si="20"/>
        <v>5.37</v>
      </c>
      <c r="G153" s="232">
        <f t="shared" si="20"/>
        <v>0.35</v>
      </c>
      <c r="H153" s="232">
        <f t="shared" si="20"/>
        <v>7.0000000000000007E-2</v>
      </c>
      <c r="I153" s="232">
        <f t="shared" si="20"/>
        <v>7.0000000000000007E-2</v>
      </c>
      <c r="J153" s="232">
        <f t="shared" si="20"/>
        <v>0</v>
      </c>
      <c r="K153" s="232">
        <f t="shared" si="20"/>
        <v>0</v>
      </c>
      <c r="L153" s="232">
        <f t="shared" si="20"/>
        <v>0</v>
      </c>
      <c r="M153" s="232">
        <f t="shared" si="20"/>
        <v>0</v>
      </c>
      <c r="N153" s="236">
        <f t="shared" si="20"/>
        <v>5.86</v>
      </c>
      <c r="O153" s="247" t="s">
        <v>88</v>
      </c>
      <c r="P153" s="247" t="s">
        <v>87</v>
      </c>
      <c r="Q153" s="232">
        <f t="shared" si="16"/>
        <v>0</v>
      </c>
    </row>
    <row r="154" spans="1:17" ht="15" customHeight="1">
      <c r="A154" s="221" t="s">
        <v>461</v>
      </c>
      <c r="B154" s="222" t="s">
        <v>462</v>
      </c>
      <c r="C154" s="222"/>
      <c r="D154" s="215" t="s">
        <v>135</v>
      </c>
      <c r="E154" s="216" t="str">
        <f t="shared" si="10"/>
        <v>C</v>
      </c>
      <c r="F154" s="232">
        <f t="shared" si="20"/>
        <v>0</v>
      </c>
      <c r="G154" s="232">
        <f t="shared" si="20"/>
        <v>0</v>
      </c>
      <c r="H154" s="232">
        <f t="shared" si="20"/>
        <v>0</v>
      </c>
      <c r="I154" s="232">
        <f t="shared" si="20"/>
        <v>0</v>
      </c>
      <c r="J154" s="232">
        <f t="shared" si="20"/>
        <v>0</v>
      </c>
      <c r="K154" s="232">
        <f t="shared" si="20"/>
        <v>0</v>
      </c>
      <c r="L154" s="232">
        <f t="shared" si="20"/>
        <v>0</v>
      </c>
      <c r="M154" s="232">
        <f t="shared" si="20"/>
        <v>0</v>
      </c>
      <c r="N154" s="236">
        <f t="shared" si="20"/>
        <v>0</v>
      </c>
      <c r="O154" s="247" t="s">
        <v>88</v>
      </c>
      <c r="P154" s="247" t="s">
        <v>87</v>
      </c>
      <c r="Q154" s="232">
        <f t="shared" si="16"/>
        <v>0</v>
      </c>
    </row>
    <row r="155" spans="1:17" ht="15" customHeight="1">
      <c r="A155" s="221" t="s">
        <v>454</v>
      </c>
      <c r="B155" s="222" t="s">
        <v>453</v>
      </c>
      <c r="C155" s="222"/>
      <c r="D155" s="215" t="s">
        <v>30</v>
      </c>
      <c r="E155" s="216" t="str">
        <f t="shared" si="10"/>
        <v>C</v>
      </c>
      <c r="F155" s="232">
        <f t="shared" si="20"/>
        <v>15.8</v>
      </c>
      <c r="G155" s="232">
        <f t="shared" si="20"/>
        <v>1.83</v>
      </c>
      <c r="H155" s="232">
        <f t="shared" si="20"/>
        <v>0.37</v>
      </c>
      <c r="I155" s="232">
        <f t="shared" si="20"/>
        <v>0</v>
      </c>
      <c r="J155" s="232">
        <f t="shared" si="20"/>
        <v>2.4900000000000002</v>
      </c>
      <c r="K155" s="232">
        <f t="shared" si="20"/>
        <v>42.64</v>
      </c>
      <c r="L155" s="232">
        <f t="shared" si="20"/>
        <v>33.58</v>
      </c>
      <c r="M155" s="232">
        <f t="shared" si="20"/>
        <v>0</v>
      </c>
      <c r="N155" s="236">
        <f t="shared" si="20"/>
        <v>96.710000000000008</v>
      </c>
      <c r="O155" s="247" t="s">
        <v>88</v>
      </c>
      <c r="P155" s="247" t="s">
        <v>87</v>
      </c>
      <c r="Q155" s="232">
        <f t="shared" si="16"/>
        <v>0</v>
      </c>
    </row>
    <row r="156" spans="1:17" ht="15" customHeight="1">
      <c r="A156" s="221" t="s">
        <v>537</v>
      </c>
      <c r="B156" s="222" t="s">
        <v>545</v>
      </c>
      <c r="C156" s="222"/>
      <c r="D156" s="215" t="s">
        <v>28</v>
      </c>
      <c r="E156" s="216" t="str">
        <f t="shared" si="10"/>
        <v>C</v>
      </c>
      <c r="F156" s="232">
        <f t="shared" si="20"/>
        <v>3.5547002999999999</v>
      </c>
      <c r="G156" s="232">
        <f t="shared" si="20"/>
        <v>0.30097010000000002</v>
      </c>
      <c r="H156" s="232">
        <f t="shared" si="20"/>
        <v>7.0839700000000005E-2</v>
      </c>
      <c r="I156" s="232">
        <f t="shared" si="20"/>
        <v>0</v>
      </c>
      <c r="J156" s="232">
        <f t="shared" si="20"/>
        <v>3.7498942999999998</v>
      </c>
      <c r="K156" s="232">
        <f t="shared" si="20"/>
        <v>0.99332333799999994</v>
      </c>
      <c r="L156" s="232">
        <f t="shared" si="20"/>
        <v>0.99332333799999994</v>
      </c>
      <c r="M156" s="232">
        <f t="shared" si="20"/>
        <v>0</v>
      </c>
      <c r="N156" s="236">
        <f t="shared" si="20"/>
        <v>9.6630510760000004</v>
      </c>
      <c r="O156" s="247" t="s">
        <v>88</v>
      </c>
      <c r="P156" s="247" t="s">
        <v>87</v>
      </c>
      <c r="Q156" s="232">
        <f t="shared" si="16"/>
        <v>0</v>
      </c>
    </row>
    <row r="157" spans="1:17" ht="15" customHeight="1">
      <c r="A157" s="221" t="s">
        <v>521</v>
      </c>
      <c r="B157" s="222" t="s">
        <v>522</v>
      </c>
      <c r="C157" s="222"/>
      <c r="D157" s="215" t="s">
        <v>27</v>
      </c>
      <c r="E157" s="216" t="str">
        <f t="shared" si="10"/>
        <v>C</v>
      </c>
      <c r="F157" s="232">
        <f t="shared" si="20"/>
        <v>6.3269359999999999</v>
      </c>
      <c r="G157" s="232">
        <f t="shared" si="20"/>
        <v>0.63269359999999997</v>
      </c>
      <c r="H157" s="232">
        <f t="shared" si="20"/>
        <v>0.1265397</v>
      </c>
      <c r="I157" s="232">
        <f t="shared" si="20"/>
        <v>0</v>
      </c>
      <c r="J157" s="232">
        <f t="shared" si="20"/>
        <v>5.7310800000000002E-2</v>
      </c>
      <c r="K157" s="232">
        <f t="shared" si="20"/>
        <v>0</v>
      </c>
      <c r="L157" s="232">
        <f t="shared" si="20"/>
        <v>0</v>
      </c>
      <c r="M157" s="232">
        <f t="shared" si="20"/>
        <v>0</v>
      </c>
      <c r="N157" s="236">
        <f t="shared" si="20"/>
        <v>7.1434800999999997</v>
      </c>
      <c r="O157" s="247" t="s">
        <v>88</v>
      </c>
      <c r="P157" s="247" t="s">
        <v>87</v>
      </c>
      <c r="Q157" s="232">
        <f t="shared" si="16"/>
        <v>0</v>
      </c>
    </row>
    <row r="158" spans="1:17" ht="15" customHeight="1">
      <c r="A158" s="221" t="s">
        <v>530</v>
      </c>
      <c r="B158" s="222" t="s">
        <v>546</v>
      </c>
      <c r="C158" s="222"/>
      <c r="D158" s="215" t="s">
        <v>30</v>
      </c>
      <c r="E158" s="216" t="str">
        <f t="shared" si="10"/>
        <v>C</v>
      </c>
      <c r="F158" s="232">
        <f t="shared" si="20"/>
        <v>53.333499064000002</v>
      </c>
      <c r="G158" s="232">
        <f t="shared" si="20"/>
        <v>5.3333499059999996</v>
      </c>
      <c r="H158" s="232">
        <f t="shared" si="20"/>
        <v>1.066669981</v>
      </c>
      <c r="I158" s="232">
        <f t="shared" si="20"/>
        <v>208.18429</v>
      </c>
      <c r="J158" s="232">
        <f t="shared" si="20"/>
        <v>15.049236000000001</v>
      </c>
      <c r="K158" s="232">
        <f t="shared" si="20"/>
        <v>2.4368855809999999</v>
      </c>
      <c r="L158" s="232">
        <f t="shared" si="20"/>
        <v>2.4368855809999999</v>
      </c>
      <c r="M158" s="232">
        <f t="shared" si="20"/>
        <v>0</v>
      </c>
      <c r="N158" s="236">
        <f t="shared" si="20"/>
        <v>287.84081611300002</v>
      </c>
      <c r="O158" s="247" t="s">
        <v>88</v>
      </c>
      <c r="P158" s="247" t="s">
        <v>87</v>
      </c>
      <c r="Q158" s="232">
        <f t="shared" si="16"/>
        <v>0</v>
      </c>
    </row>
    <row r="159" spans="1:17" ht="15" customHeight="1">
      <c r="A159" s="218" t="s">
        <v>547</v>
      </c>
      <c r="B159" s="222" t="s">
        <v>526</v>
      </c>
      <c r="C159" s="222"/>
      <c r="D159" s="215" t="s">
        <v>135</v>
      </c>
      <c r="E159" s="216" t="str">
        <f t="shared" si="10"/>
        <v>C</v>
      </c>
      <c r="F159" s="232">
        <f t="shared" si="20"/>
        <v>0.71</v>
      </c>
      <c r="G159" s="232">
        <f t="shared" si="20"/>
        <v>7.0000000000000007E-2</v>
      </c>
      <c r="H159" s="232">
        <f t="shared" si="20"/>
        <v>0.01</v>
      </c>
      <c r="I159" s="232">
        <f t="shared" si="20"/>
        <v>0</v>
      </c>
      <c r="J159" s="232">
        <f t="shared" si="20"/>
        <v>0</v>
      </c>
      <c r="K159" s="232">
        <f t="shared" si="20"/>
        <v>0</v>
      </c>
      <c r="L159" s="232">
        <f t="shared" si="20"/>
        <v>0</v>
      </c>
      <c r="M159" s="232">
        <f t="shared" si="20"/>
        <v>0</v>
      </c>
      <c r="N159" s="236">
        <f t="shared" si="20"/>
        <v>0.79</v>
      </c>
      <c r="O159" s="247" t="s">
        <v>88</v>
      </c>
      <c r="P159" s="247" t="s">
        <v>87</v>
      </c>
      <c r="Q159" s="232">
        <f t="shared" si="16"/>
        <v>0</v>
      </c>
    </row>
    <row r="160" spans="1:17" ht="15" customHeight="1">
      <c r="A160" s="222" t="s">
        <v>531</v>
      </c>
      <c r="B160" s="222" t="s">
        <v>548</v>
      </c>
      <c r="C160" s="222"/>
      <c r="D160" s="215" t="s">
        <v>27</v>
      </c>
      <c r="E160" s="216" t="str">
        <f t="shared" si="10"/>
        <v>C</v>
      </c>
      <c r="F160" s="232">
        <f>SUMIFS(F$3:F$89,$A$3:$A$89,$A160,$B$3:$B$89,$B160,$D$3:$D$89,$D160,$E$3:$E$89,$E160)</f>
        <v>0.59580042799999999</v>
      </c>
      <c r="G160" s="232">
        <f t="shared" si="20"/>
        <v>5.95814E-2</v>
      </c>
      <c r="H160" s="232">
        <f t="shared" si="20"/>
        <v>1.1916055E-2</v>
      </c>
      <c r="I160" s="232">
        <f t="shared" si="20"/>
        <v>0</v>
      </c>
      <c r="J160" s="232">
        <f t="shared" si="20"/>
        <v>0.70928639999999998</v>
      </c>
      <c r="K160" s="232">
        <f t="shared" si="20"/>
        <v>8.9608262999999994E-2</v>
      </c>
      <c r="L160" s="232">
        <f t="shared" si="20"/>
        <v>8.9608262999999994E-2</v>
      </c>
      <c r="M160" s="232">
        <f t="shared" si="20"/>
        <v>0</v>
      </c>
      <c r="N160" s="236">
        <f t="shared" si="20"/>
        <v>1.555800809</v>
      </c>
      <c r="O160" s="247" t="s">
        <v>88</v>
      </c>
      <c r="P160" s="247" t="s">
        <v>87</v>
      </c>
      <c r="Q160" s="232">
        <f t="shared" si="16"/>
        <v>0</v>
      </c>
    </row>
    <row r="161" spans="1:17" ht="15" customHeight="1">
      <c r="A161" s="219" t="s">
        <v>75</v>
      </c>
      <c r="B161" s="219"/>
      <c r="C161" s="219"/>
      <c r="D161" s="220"/>
      <c r="E161" s="231" t="str">
        <f t="shared" si="10"/>
        <v>C</v>
      </c>
      <c r="F161" s="239">
        <f>SUM(F140:F160)</f>
        <v>832.8824311919999</v>
      </c>
      <c r="G161" s="239">
        <f t="shared" ref="G161:N161" si="21">SUM(G140:G160)</f>
        <v>195.82577009599999</v>
      </c>
      <c r="H161" s="239">
        <f t="shared" si="21"/>
        <v>17.388862386000003</v>
      </c>
      <c r="I161" s="239">
        <f t="shared" si="21"/>
        <v>214.41919165000002</v>
      </c>
      <c r="J161" s="239">
        <f t="shared" si="21"/>
        <v>227.69753560000001</v>
      </c>
      <c r="K161" s="239">
        <f t="shared" si="21"/>
        <v>203.04354528200005</v>
      </c>
      <c r="L161" s="239">
        <f t="shared" si="21"/>
        <v>196.36245218200006</v>
      </c>
      <c r="M161" s="239">
        <f t="shared" si="21"/>
        <v>0</v>
      </c>
      <c r="N161" s="239">
        <f t="shared" si="21"/>
        <v>1887.6197883879997</v>
      </c>
      <c r="O161" s="247"/>
      <c r="P161" s="247"/>
      <c r="Q161" s="232">
        <f t="shared" si="16"/>
        <v>0</v>
      </c>
    </row>
    <row r="162" spans="1:17" ht="15" customHeight="1">
      <c r="A162" s="219" t="s">
        <v>76</v>
      </c>
      <c r="B162" s="219"/>
      <c r="C162" s="219"/>
      <c r="D162" s="220"/>
      <c r="E162" s="231" t="str">
        <f>E161</f>
        <v>C</v>
      </c>
      <c r="F162" s="239">
        <f>F161+F139</f>
        <v>22470.516337292996</v>
      </c>
      <c r="G162" s="239">
        <f t="shared" ref="G162:N162" si="22">G161+G139</f>
        <v>5238.6735697539998</v>
      </c>
      <c r="H162" s="239">
        <f t="shared" si="22"/>
        <v>349.03611378899996</v>
      </c>
      <c r="I162" s="239">
        <f t="shared" si="22"/>
        <v>10711.944508350001</v>
      </c>
      <c r="J162" s="239">
        <f t="shared" si="22"/>
        <v>31970.048292060008</v>
      </c>
      <c r="K162" s="239">
        <f t="shared" si="22"/>
        <v>2958.4476243300001</v>
      </c>
      <c r="L162" s="239">
        <f t="shared" si="22"/>
        <v>2779.3373554279997</v>
      </c>
      <c r="M162" s="239">
        <f t="shared" si="22"/>
        <v>6.24</v>
      </c>
      <c r="N162" s="239">
        <f t="shared" si="22"/>
        <v>76484.243801004006</v>
      </c>
      <c r="O162" s="247"/>
      <c r="P162" s="247"/>
      <c r="Q162" s="232">
        <f t="shared" si="16"/>
        <v>0</v>
      </c>
    </row>
    <row r="163" spans="1:17" ht="15" customHeight="1">
      <c r="A163" s="228"/>
      <c r="B163" s="228"/>
      <c r="C163" s="228"/>
      <c r="D163" s="229"/>
      <c r="E163" s="213"/>
      <c r="F163" s="236"/>
      <c r="I163" s="236"/>
      <c r="J163" s="236"/>
      <c r="K163" s="236"/>
      <c r="L163" s="236"/>
    </row>
    <row r="164" spans="1:17" ht="15" customHeight="1">
      <c r="E164" s="213"/>
      <c r="M164" s="232">
        <f>I162+J162+K162+L162+M162</f>
        <v>48426.017780168004</v>
      </c>
      <c r="O164" s="232"/>
      <c r="P164" s="232"/>
      <c r="Q164" s="232"/>
    </row>
    <row r="165" spans="1:17" ht="15" customHeight="1">
      <c r="A165" s="230" t="s">
        <v>79</v>
      </c>
      <c r="E165" s="213"/>
    </row>
    <row r="166" spans="1:17" ht="15" customHeight="1">
      <c r="D166" s="215" t="s">
        <v>31</v>
      </c>
      <c r="E166" s="216" t="str">
        <f>E162</f>
        <v>C</v>
      </c>
      <c r="F166" s="232">
        <f t="shared" ref="F166:N175" si="23">SUMIFS(F$3:F$89,$D$3:$D$89,$D166,$E$3:$E$89,$E166)</f>
        <v>25.385468500000002</v>
      </c>
      <c r="G166" s="232">
        <f t="shared" si="23"/>
        <v>7.3782736130000002</v>
      </c>
      <c r="H166" s="232">
        <f t="shared" si="23"/>
        <v>0.50770930000000003</v>
      </c>
      <c r="I166" s="232">
        <f t="shared" si="23"/>
        <v>0</v>
      </c>
      <c r="J166" s="232">
        <f t="shared" si="23"/>
        <v>7.2493467999999996</v>
      </c>
      <c r="K166" s="232">
        <f t="shared" si="23"/>
        <v>6.3448148</v>
      </c>
      <c r="L166" s="232">
        <f t="shared" si="23"/>
        <v>6.3448148</v>
      </c>
      <c r="M166" s="232">
        <f t="shared" si="23"/>
        <v>0</v>
      </c>
      <c r="N166" s="236">
        <f t="shared" si="23"/>
        <v>53.210427813000003</v>
      </c>
      <c r="Q166" s="232">
        <f t="shared" ref="Q166:Q176" si="24">N166-SUM(F166:M166)</f>
        <v>0</v>
      </c>
    </row>
    <row r="167" spans="1:17" ht="15" customHeight="1">
      <c r="D167" s="215" t="s">
        <v>30</v>
      </c>
      <c r="E167" s="216" t="str">
        <f>E166</f>
        <v>C</v>
      </c>
      <c r="F167" s="232">
        <f t="shared" si="23"/>
        <v>3342.716940064</v>
      </c>
      <c r="G167" s="232">
        <f t="shared" si="23"/>
        <v>847.14669399599995</v>
      </c>
      <c r="H167" s="232">
        <f t="shared" si="23"/>
        <v>59.616442080999988</v>
      </c>
      <c r="I167" s="232">
        <f t="shared" si="23"/>
        <v>1357.0442899999998</v>
      </c>
      <c r="J167" s="232">
        <f t="shared" si="23"/>
        <v>6487.8965225599995</v>
      </c>
      <c r="K167" s="232">
        <f t="shared" si="23"/>
        <v>463.57825098300003</v>
      </c>
      <c r="L167" s="232">
        <f t="shared" si="23"/>
        <v>447.055746881</v>
      </c>
      <c r="M167" s="232">
        <f t="shared" si="23"/>
        <v>0</v>
      </c>
      <c r="N167" s="236">
        <f t="shared" si="23"/>
        <v>13005.054886564994</v>
      </c>
      <c r="Q167" s="232">
        <f t="shared" si="24"/>
        <v>0</v>
      </c>
    </row>
    <row r="168" spans="1:17" ht="15" customHeight="1">
      <c r="D168" s="215" t="s">
        <v>23</v>
      </c>
      <c r="E168" s="216" t="str">
        <f t="shared" ref="E168:E176" si="25">E167</f>
        <v>C</v>
      </c>
      <c r="F168" s="232">
        <f t="shared" si="23"/>
        <v>0</v>
      </c>
      <c r="G168" s="232">
        <f t="shared" si="23"/>
        <v>0</v>
      </c>
      <c r="H168" s="232">
        <f t="shared" si="23"/>
        <v>0</v>
      </c>
      <c r="I168" s="232">
        <f t="shared" si="23"/>
        <v>0</v>
      </c>
      <c r="J168" s="232">
        <f t="shared" si="23"/>
        <v>0</v>
      </c>
      <c r="K168" s="232">
        <f t="shared" si="23"/>
        <v>0.24579200000000001</v>
      </c>
      <c r="L168" s="232">
        <f t="shared" si="23"/>
        <v>0.24579200000000001</v>
      </c>
      <c r="M168" s="232">
        <f t="shared" si="23"/>
        <v>0</v>
      </c>
      <c r="N168" s="236">
        <f t="shared" si="23"/>
        <v>0.49158400000000002</v>
      </c>
      <c r="Q168" s="232">
        <f t="shared" si="24"/>
        <v>0</v>
      </c>
    </row>
    <row r="169" spans="1:17" ht="15" customHeight="1">
      <c r="D169" s="215" t="s">
        <v>24</v>
      </c>
      <c r="E169" s="216" t="str">
        <f t="shared" si="25"/>
        <v>C</v>
      </c>
      <c r="F169" s="232">
        <f t="shared" si="23"/>
        <v>4727.5536286629995</v>
      </c>
      <c r="G169" s="232">
        <f t="shared" si="23"/>
        <v>1394.8079608879998</v>
      </c>
      <c r="H169" s="232">
        <f t="shared" si="23"/>
        <v>97.095017041999981</v>
      </c>
      <c r="I169" s="232">
        <f t="shared" si="23"/>
        <v>799.46893234999993</v>
      </c>
      <c r="J169" s="232">
        <f t="shared" si="23"/>
        <v>4551.8860427</v>
      </c>
      <c r="K169" s="232">
        <f t="shared" si="23"/>
        <v>1127.6027535000003</v>
      </c>
      <c r="L169" s="232">
        <f t="shared" si="23"/>
        <v>699.77767689999996</v>
      </c>
      <c r="M169" s="232">
        <f t="shared" si="23"/>
        <v>6.24</v>
      </c>
      <c r="N169" s="236">
        <f t="shared" si="23"/>
        <v>13404.432012042998</v>
      </c>
      <c r="Q169" s="232">
        <f t="shared" si="24"/>
        <v>0</v>
      </c>
    </row>
    <row r="170" spans="1:17" ht="15" customHeight="1">
      <c r="D170" s="215" t="s">
        <v>27</v>
      </c>
      <c r="E170" s="216" t="str">
        <f>E171</f>
        <v>C</v>
      </c>
      <c r="F170" s="232">
        <f t="shared" si="23"/>
        <v>2898.5806191659999</v>
      </c>
      <c r="G170" s="232">
        <f t="shared" si="23"/>
        <v>854.50776215699989</v>
      </c>
      <c r="H170" s="232">
        <f t="shared" si="23"/>
        <v>59.137784266000004</v>
      </c>
      <c r="I170" s="232">
        <f t="shared" si="23"/>
        <v>2439.2600000000002</v>
      </c>
      <c r="J170" s="232">
        <f t="shared" si="23"/>
        <v>5014.2117894999992</v>
      </c>
      <c r="K170" s="232">
        <f t="shared" si="23"/>
        <v>355.91118870899999</v>
      </c>
      <c r="L170" s="232">
        <f t="shared" si="23"/>
        <v>373.328971809</v>
      </c>
      <c r="M170" s="232">
        <f t="shared" si="23"/>
        <v>0</v>
      </c>
      <c r="N170" s="236">
        <f t="shared" si="23"/>
        <v>11994.938115606998</v>
      </c>
      <c r="Q170" s="232">
        <f t="shared" si="24"/>
        <v>0</v>
      </c>
    </row>
    <row r="171" spans="1:17" ht="15" customHeight="1">
      <c r="D171" s="215" t="s">
        <v>28</v>
      </c>
      <c r="E171" s="216" t="str">
        <f>E169</f>
        <v>C</v>
      </c>
      <c r="F171" s="232">
        <f t="shared" si="23"/>
        <v>1890.7167282999999</v>
      </c>
      <c r="G171" s="232">
        <f t="shared" si="23"/>
        <v>558.47242359999996</v>
      </c>
      <c r="H171" s="232">
        <f t="shared" si="23"/>
        <v>37.782036900000001</v>
      </c>
      <c r="I171" s="232">
        <f t="shared" si="23"/>
        <v>7.0000000000000007E-2</v>
      </c>
      <c r="J171" s="232">
        <f t="shared" si="23"/>
        <v>2386.5483770999999</v>
      </c>
      <c r="K171" s="232">
        <f t="shared" si="23"/>
        <v>17.854086737999999</v>
      </c>
      <c r="L171" s="232">
        <f t="shared" si="23"/>
        <v>244.49492703800001</v>
      </c>
      <c r="M171" s="232">
        <f t="shared" si="23"/>
        <v>0</v>
      </c>
      <c r="N171" s="236">
        <f t="shared" si="23"/>
        <v>5135.9385796759989</v>
      </c>
      <c r="Q171" s="232">
        <f t="shared" si="24"/>
        <v>0</v>
      </c>
    </row>
    <row r="172" spans="1:17" ht="15" customHeight="1">
      <c r="D172" s="215" t="s">
        <v>135</v>
      </c>
      <c r="E172" s="216" t="str">
        <f>E170</f>
        <v>C</v>
      </c>
      <c r="F172" s="232">
        <f t="shared" si="23"/>
        <v>4137.8760676000002</v>
      </c>
      <c r="G172" s="232">
        <f t="shared" si="23"/>
        <v>1163.2877699999999</v>
      </c>
      <c r="H172" s="232">
        <f t="shared" si="23"/>
        <v>80.545018500000012</v>
      </c>
      <c r="I172" s="232">
        <f t="shared" si="23"/>
        <v>5496.0112859999999</v>
      </c>
      <c r="J172" s="232">
        <f t="shared" si="23"/>
        <v>8455.2195484000003</v>
      </c>
      <c r="K172" s="232">
        <f t="shared" si="23"/>
        <v>494.44158670000002</v>
      </c>
      <c r="L172" s="232">
        <f t="shared" si="23"/>
        <v>511.94067770000004</v>
      </c>
      <c r="M172" s="232">
        <f t="shared" si="23"/>
        <v>0</v>
      </c>
      <c r="N172" s="236">
        <f t="shared" si="23"/>
        <v>20339.32195490001</v>
      </c>
      <c r="Q172" s="232">
        <f t="shared" si="24"/>
        <v>0</v>
      </c>
    </row>
    <row r="173" spans="1:17" ht="15" customHeight="1">
      <c r="D173" s="215" t="s">
        <v>136</v>
      </c>
      <c r="E173" s="216" t="str">
        <f t="shared" si="25"/>
        <v>C</v>
      </c>
      <c r="F173" s="232">
        <f t="shared" si="23"/>
        <v>4845.6581347000001</v>
      </c>
      <c r="G173" s="232">
        <f t="shared" si="23"/>
        <v>230.47581350000002</v>
      </c>
      <c r="H173" s="232">
        <f t="shared" si="23"/>
        <v>2.3731627</v>
      </c>
      <c r="I173" s="232">
        <f t="shared" si="23"/>
        <v>349.09</v>
      </c>
      <c r="J173" s="232">
        <f t="shared" si="23"/>
        <v>2384.27</v>
      </c>
      <c r="K173" s="232">
        <f t="shared" si="23"/>
        <v>366.64923210000001</v>
      </c>
      <c r="L173" s="232">
        <f t="shared" si="23"/>
        <v>363.66923209999999</v>
      </c>
      <c r="M173" s="232">
        <f t="shared" si="23"/>
        <v>0</v>
      </c>
      <c r="N173" s="236">
        <f t="shared" si="23"/>
        <v>8542.1855751000003</v>
      </c>
      <c r="Q173" s="232">
        <f t="shared" si="24"/>
        <v>0</v>
      </c>
    </row>
    <row r="174" spans="1:17" ht="15" customHeight="1">
      <c r="D174" s="215" t="s">
        <v>29</v>
      </c>
      <c r="E174" s="216" t="str">
        <f t="shared" si="25"/>
        <v>C</v>
      </c>
      <c r="F174" s="232">
        <f t="shared" si="23"/>
        <v>583.86649999999997</v>
      </c>
      <c r="G174" s="232">
        <f t="shared" si="23"/>
        <v>177.41679999999999</v>
      </c>
      <c r="H174" s="232">
        <f t="shared" si="23"/>
        <v>11.621700000000001</v>
      </c>
      <c r="I174" s="232">
        <f t="shared" si="23"/>
        <v>0</v>
      </c>
      <c r="J174" s="232">
        <f t="shared" si="23"/>
        <v>911.48689999999999</v>
      </c>
      <c r="K174" s="232">
        <f t="shared" si="23"/>
        <v>73.934100000000001</v>
      </c>
      <c r="L174" s="232">
        <f t="shared" si="23"/>
        <v>73.934100000000001</v>
      </c>
      <c r="M174" s="232">
        <f t="shared" si="23"/>
        <v>0</v>
      </c>
      <c r="N174" s="236">
        <f t="shared" si="23"/>
        <v>1832.2601</v>
      </c>
      <c r="Q174" s="232">
        <f t="shared" si="24"/>
        <v>0</v>
      </c>
    </row>
    <row r="175" spans="1:17" ht="15" customHeight="1">
      <c r="D175" s="215" t="s">
        <v>26</v>
      </c>
      <c r="E175" s="216" t="str">
        <f t="shared" si="25"/>
        <v>C</v>
      </c>
      <c r="F175" s="232">
        <f t="shared" si="23"/>
        <v>18.1622503</v>
      </c>
      <c r="G175" s="232">
        <f t="shared" si="23"/>
        <v>5.1800720000000009</v>
      </c>
      <c r="H175" s="232">
        <f t="shared" si="23"/>
        <v>0.35724299999999998</v>
      </c>
      <c r="I175" s="232">
        <f t="shared" si="23"/>
        <v>271</v>
      </c>
      <c r="J175" s="232">
        <f t="shared" si="23"/>
        <v>1771.2797650000002</v>
      </c>
      <c r="K175" s="232">
        <f t="shared" si="23"/>
        <v>51.885818800000003</v>
      </c>
      <c r="L175" s="232">
        <f t="shared" si="23"/>
        <v>58.545416200000005</v>
      </c>
      <c r="M175" s="232">
        <f t="shared" si="23"/>
        <v>0</v>
      </c>
      <c r="N175" s="236">
        <f t="shared" si="23"/>
        <v>2176.4105653000001</v>
      </c>
      <c r="Q175" s="232">
        <f t="shared" si="24"/>
        <v>0</v>
      </c>
    </row>
    <row r="176" spans="1:17" ht="15" customHeight="1">
      <c r="A176" s="219" t="s">
        <v>76</v>
      </c>
      <c r="B176" s="219"/>
      <c r="C176" s="219"/>
      <c r="D176" s="237"/>
      <c r="E176" s="238" t="str">
        <f t="shared" si="25"/>
        <v>C</v>
      </c>
      <c r="F176" s="239">
        <f t="shared" ref="F176:N176" si="26">SUM(F166:F175)</f>
        <v>22470.516337293</v>
      </c>
      <c r="G176" s="239">
        <f t="shared" si="26"/>
        <v>5238.6735697539998</v>
      </c>
      <c r="H176" s="239">
        <f t="shared" si="26"/>
        <v>349.03611378900001</v>
      </c>
      <c r="I176" s="239">
        <f t="shared" si="26"/>
        <v>10711.94450835</v>
      </c>
      <c r="J176" s="239">
        <f t="shared" si="26"/>
        <v>31970.048292060001</v>
      </c>
      <c r="K176" s="239">
        <f t="shared" si="26"/>
        <v>2958.4476243300001</v>
      </c>
      <c r="L176" s="239">
        <f t="shared" si="26"/>
        <v>2779.3373554280001</v>
      </c>
      <c r="M176" s="239">
        <f t="shared" si="26"/>
        <v>6.24</v>
      </c>
      <c r="N176" s="239">
        <f t="shared" si="26"/>
        <v>76484.243801003991</v>
      </c>
      <c r="Q176" s="232">
        <f t="shared" si="24"/>
        <v>0</v>
      </c>
    </row>
    <row r="177" spans="1:17" ht="15" customHeight="1">
      <c r="A177" s="214" t="s">
        <v>82</v>
      </c>
      <c r="D177" s="215" t="s">
        <v>565</v>
      </c>
      <c r="E177" s="213"/>
      <c r="F177" s="232">
        <f t="shared" ref="F177:N177" si="27">F176-F162</f>
        <v>0</v>
      </c>
      <c r="G177" s="232">
        <f t="shared" si="27"/>
        <v>0</v>
      </c>
      <c r="H177" s="232">
        <f t="shared" si="27"/>
        <v>0</v>
      </c>
      <c r="I177" s="232">
        <f t="shared" si="27"/>
        <v>0</v>
      </c>
      <c r="J177" s="232">
        <f t="shared" si="27"/>
        <v>0</v>
      </c>
      <c r="K177" s="232">
        <f t="shared" si="27"/>
        <v>0</v>
      </c>
      <c r="L177" s="232">
        <f t="shared" si="27"/>
        <v>0</v>
      </c>
      <c r="M177" s="232">
        <f t="shared" si="27"/>
        <v>0</v>
      </c>
      <c r="N177" s="236">
        <f t="shared" si="27"/>
        <v>0</v>
      </c>
    </row>
    <row r="178" spans="1:17">
      <c r="A178" s="217"/>
      <c r="B178" s="217"/>
      <c r="C178" s="217"/>
      <c r="E178" s="213"/>
      <c r="O178" s="232"/>
      <c r="P178" s="232"/>
    </row>
    <row r="179" spans="1:17">
      <c r="A179" s="230" t="s">
        <v>80</v>
      </c>
      <c r="E179" s="213"/>
    </row>
    <row r="180" spans="1:17">
      <c r="A180" s="217" t="s">
        <v>501</v>
      </c>
      <c r="B180" s="217" t="s">
        <v>549</v>
      </c>
      <c r="C180" s="217"/>
      <c r="D180" s="215" t="s">
        <v>40</v>
      </c>
      <c r="E180" s="216" t="s">
        <v>72</v>
      </c>
      <c r="F180" s="232">
        <f t="shared" ref="F180:N189" si="28">SUMIFS(F$3:F$89,$A$3:$A$89,$A180,$B$3:$B$89,$B180,$D$3:$D$89,$D180,$E$3:$E$89,$E180)</f>
        <v>22.090691199999998</v>
      </c>
      <c r="G180" s="232">
        <f t="shared" si="28"/>
        <v>6.6272073999999996</v>
      </c>
      <c r="H180" s="232">
        <f t="shared" si="28"/>
        <v>0.44181379999999998</v>
      </c>
      <c r="I180" s="232">
        <f t="shared" si="28"/>
        <v>6.9123929999999998</v>
      </c>
      <c r="J180" s="232">
        <f t="shared" si="28"/>
        <v>59.190959999999997</v>
      </c>
      <c r="K180" s="232">
        <f t="shared" si="28"/>
        <v>9.9334474999999998</v>
      </c>
      <c r="L180" s="232">
        <f t="shared" si="28"/>
        <v>9.9334474999999998</v>
      </c>
      <c r="M180" s="232">
        <f t="shared" si="28"/>
        <v>0</v>
      </c>
      <c r="N180" s="236">
        <f t="shared" si="28"/>
        <v>115.12996039999999</v>
      </c>
      <c r="O180" s="247" t="s">
        <v>86</v>
      </c>
      <c r="P180" s="247" t="s">
        <v>87</v>
      </c>
      <c r="Q180" s="232">
        <f t="shared" ref="Q180:Q198" si="29">N180-SUM(F180:M180)</f>
        <v>0</v>
      </c>
    </row>
    <row r="181" spans="1:17">
      <c r="A181" s="217" t="s">
        <v>500</v>
      </c>
      <c r="B181" s="217" t="s">
        <v>550</v>
      </c>
      <c r="C181" s="217"/>
      <c r="D181" s="215" t="s">
        <v>40</v>
      </c>
      <c r="E181" s="216" t="str">
        <f>E180</f>
        <v>L</v>
      </c>
      <c r="F181" s="232">
        <f t="shared" si="28"/>
        <v>71.660276300000007</v>
      </c>
      <c r="G181" s="232">
        <f t="shared" si="28"/>
        <v>21.4980829</v>
      </c>
      <c r="H181" s="232">
        <f t="shared" si="28"/>
        <v>1.4332054999999999</v>
      </c>
      <c r="I181" s="232">
        <f t="shared" si="28"/>
        <v>21.6977066</v>
      </c>
      <c r="J181" s="232">
        <f t="shared" si="28"/>
        <v>185.7978976</v>
      </c>
      <c r="K181" s="232">
        <f t="shared" si="28"/>
        <v>32.223237599999997</v>
      </c>
      <c r="L181" s="232">
        <f t="shared" si="28"/>
        <v>32.223237599999997</v>
      </c>
      <c r="M181" s="232">
        <f t="shared" si="28"/>
        <v>0</v>
      </c>
      <c r="N181" s="236">
        <f t="shared" si="28"/>
        <v>366.5336441</v>
      </c>
      <c r="O181" s="247" t="s">
        <v>86</v>
      </c>
      <c r="P181" s="247" t="s">
        <v>87</v>
      </c>
      <c r="Q181" s="232">
        <f t="shared" si="29"/>
        <v>0</v>
      </c>
    </row>
    <row r="182" spans="1:17">
      <c r="A182" s="217" t="s">
        <v>41</v>
      </c>
      <c r="B182" s="217" t="s">
        <v>551</v>
      </c>
      <c r="C182" s="217"/>
      <c r="D182" s="215" t="s">
        <v>36</v>
      </c>
      <c r="E182" s="216" t="str">
        <f t="shared" ref="E182:E198" si="30">E181</f>
        <v>L</v>
      </c>
      <c r="F182" s="232">
        <f t="shared" si="28"/>
        <v>0.48638910000000002</v>
      </c>
      <c r="G182" s="232">
        <f t="shared" si="28"/>
        <v>0.14591670000000001</v>
      </c>
      <c r="H182" s="232">
        <f t="shared" si="28"/>
        <v>9.7278E-3</v>
      </c>
      <c r="I182" s="232">
        <f t="shared" si="28"/>
        <v>359.21</v>
      </c>
      <c r="J182" s="232">
        <f t="shared" si="28"/>
        <v>1.2873300000000001E-2</v>
      </c>
      <c r="K182" s="232">
        <f t="shared" si="28"/>
        <v>5.8941599999999997E-2</v>
      </c>
      <c r="L182" s="232">
        <f t="shared" si="28"/>
        <v>5.8941599999999997E-2</v>
      </c>
      <c r="M182" s="232">
        <f t="shared" si="28"/>
        <v>0</v>
      </c>
      <c r="N182" s="236">
        <f t="shared" si="28"/>
        <v>359.98279010000005</v>
      </c>
      <c r="O182" s="247" t="s">
        <v>88</v>
      </c>
      <c r="P182" s="247" t="s">
        <v>87</v>
      </c>
      <c r="Q182" s="232">
        <f t="shared" si="29"/>
        <v>0</v>
      </c>
    </row>
    <row r="183" spans="1:17">
      <c r="A183" s="217" t="s">
        <v>499</v>
      </c>
      <c r="B183" s="217" t="s">
        <v>552</v>
      </c>
      <c r="C183" s="217"/>
      <c r="D183" s="215" t="s">
        <v>36</v>
      </c>
      <c r="E183" s="216" t="str">
        <f t="shared" si="30"/>
        <v>L</v>
      </c>
      <c r="F183" s="232">
        <f t="shared" si="28"/>
        <v>0</v>
      </c>
      <c r="G183" s="232">
        <f t="shared" si="28"/>
        <v>0</v>
      </c>
      <c r="H183" s="232">
        <f t="shared" si="28"/>
        <v>0</v>
      </c>
      <c r="I183" s="232">
        <f t="shared" si="28"/>
        <v>0</v>
      </c>
      <c r="J183" s="232">
        <f t="shared" si="28"/>
        <v>0</v>
      </c>
      <c r="K183" s="232">
        <f t="shared" si="28"/>
        <v>0</v>
      </c>
      <c r="L183" s="232">
        <f t="shared" si="28"/>
        <v>0</v>
      </c>
      <c r="M183" s="232">
        <f t="shared" si="28"/>
        <v>0</v>
      </c>
      <c r="N183" s="236">
        <f t="shared" si="28"/>
        <v>0</v>
      </c>
      <c r="O183" s="247" t="s">
        <v>86</v>
      </c>
      <c r="P183" s="247" t="s">
        <v>87</v>
      </c>
      <c r="Q183" s="232">
        <f t="shared" si="29"/>
        <v>0</v>
      </c>
    </row>
    <row r="184" spans="1:17">
      <c r="A184" s="217" t="s">
        <v>497</v>
      </c>
      <c r="B184" s="213" t="s">
        <v>553</v>
      </c>
      <c r="C184" s="213"/>
      <c r="D184" s="215" t="s">
        <v>36</v>
      </c>
      <c r="E184" s="216" t="str">
        <f t="shared" si="30"/>
        <v>L</v>
      </c>
      <c r="F184" s="232">
        <f t="shared" si="28"/>
        <v>13.493530079999999</v>
      </c>
      <c r="G184" s="232">
        <f t="shared" si="28"/>
        <v>4.0480590249999997</v>
      </c>
      <c r="H184" s="232">
        <f t="shared" si="28"/>
        <v>0.33733825210000001</v>
      </c>
      <c r="I184" s="232">
        <f t="shared" si="28"/>
        <v>0</v>
      </c>
      <c r="J184" s="232">
        <f t="shared" si="28"/>
        <v>0</v>
      </c>
      <c r="K184" s="232">
        <f t="shared" si="28"/>
        <v>0</v>
      </c>
      <c r="L184" s="232">
        <f t="shared" si="28"/>
        <v>0</v>
      </c>
      <c r="M184" s="232">
        <f t="shared" si="28"/>
        <v>0</v>
      </c>
      <c r="N184" s="236">
        <f t="shared" si="28"/>
        <v>17.8789273571</v>
      </c>
      <c r="O184" s="247" t="s">
        <v>86</v>
      </c>
      <c r="P184" s="247" t="s">
        <v>87</v>
      </c>
      <c r="Q184" s="232">
        <f t="shared" si="29"/>
        <v>0</v>
      </c>
    </row>
    <row r="185" spans="1:17">
      <c r="A185" s="217" t="s">
        <v>498</v>
      </c>
      <c r="B185" s="213" t="s">
        <v>554</v>
      </c>
      <c r="C185" s="213"/>
      <c r="D185" s="215" t="s">
        <v>36</v>
      </c>
      <c r="E185" s="216" t="str">
        <f t="shared" si="30"/>
        <v>L</v>
      </c>
      <c r="F185" s="232">
        <f t="shared" si="28"/>
        <v>2.7524542300000001</v>
      </c>
      <c r="G185" s="232">
        <f t="shared" si="28"/>
        <v>0.82573626899999997</v>
      </c>
      <c r="H185" s="232">
        <f t="shared" si="28"/>
        <v>6.8811355000000005E-2</v>
      </c>
      <c r="I185" s="232">
        <f t="shared" si="28"/>
        <v>6.8811355000000005E-2</v>
      </c>
      <c r="J185" s="232">
        <f t="shared" si="28"/>
        <v>0</v>
      </c>
      <c r="K185" s="232">
        <f t="shared" si="28"/>
        <v>0.247720881</v>
      </c>
      <c r="L185" s="232">
        <f t="shared" si="28"/>
        <v>0.247720881</v>
      </c>
      <c r="M185" s="232">
        <f t="shared" si="28"/>
        <v>0</v>
      </c>
      <c r="N185" s="236">
        <f t="shared" si="28"/>
        <v>4.2112549709999998</v>
      </c>
      <c r="O185" s="247" t="s">
        <v>86</v>
      </c>
      <c r="P185" s="247" t="s">
        <v>87</v>
      </c>
      <c r="Q185" s="232">
        <f t="shared" si="29"/>
        <v>0</v>
      </c>
    </row>
    <row r="186" spans="1:17">
      <c r="A186" s="217" t="s">
        <v>555</v>
      </c>
      <c r="B186" s="213" t="s">
        <v>556</v>
      </c>
      <c r="C186" s="213"/>
      <c r="D186" s="215" t="s">
        <v>36</v>
      </c>
      <c r="E186" s="216" t="str">
        <f t="shared" si="30"/>
        <v>L</v>
      </c>
      <c r="F186" s="232">
        <f t="shared" si="28"/>
        <v>57.393411299999997</v>
      </c>
      <c r="G186" s="232">
        <f t="shared" si="28"/>
        <v>17.218057600000002</v>
      </c>
      <c r="H186" s="232">
        <f t="shared" si="28"/>
        <v>1.1479889000000001</v>
      </c>
      <c r="I186" s="232">
        <f t="shared" si="28"/>
        <v>0</v>
      </c>
      <c r="J186" s="232">
        <f t="shared" si="28"/>
        <v>109.129274</v>
      </c>
      <c r="K186" s="232">
        <f t="shared" si="28"/>
        <v>24.686914000000002</v>
      </c>
      <c r="L186" s="232">
        <f t="shared" si="28"/>
        <v>24.686914000000002</v>
      </c>
      <c r="M186" s="232">
        <f t="shared" si="28"/>
        <v>0</v>
      </c>
      <c r="N186" s="236">
        <f t="shared" si="28"/>
        <v>234.26255980000002</v>
      </c>
      <c r="O186" s="247" t="s">
        <v>86</v>
      </c>
      <c r="P186" s="247" t="s">
        <v>87</v>
      </c>
      <c r="Q186" s="232">
        <f t="shared" si="29"/>
        <v>0</v>
      </c>
    </row>
    <row r="187" spans="1:17">
      <c r="A187" s="217" t="s">
        <v>557</v>
      </c>
      <c r="B187" s="213" t="s">
        <v>519</v>
      </c>
      <c r="C187" s="213"/>
      <c r="D187" s="215" t="s">
        <v>36</v>
      </c>
      <c r="E187" s="216" t="str">
        <f t="shared" si="30"/>
        <v>L</v>
      </c>
      <c r="F187" s="232">
        <f t="shared" si="28"/>
        <v>22.721506610999999</v>
      </c>
      <c r="G187" s="232">
        <f t="shared" si="28"/>
        <v>6.8155065730000004</v>
      </c>
      <c r="H187" s="232">
        <f t="shared" si="28"/>
        <v>0.45479730000000002</v>
      </c>
      <c r="I187" s="232">
        <f t="shared" si="28"/>
        <v>0</v>
      </c>
      <c r="J187" s="232">
        <f t="shared" si="28"/>
        <v>28.277865599999998</v>
      </c>
      <c r="K187" s="232">
        <f t="shared" si="28"/>
        <v>10.446112893</v>
      </c>
      <c r="L187" s="232">
        <f t="shared" si="28"/>
        <v>10.446112893</v>
      </c>
      <c r="M187" s="232">
        <f t="shared" si="28"/>
        <v>0.89933229999999997</v>
      </c>
      <c r="N187" s="236">
        <f t="shared" si="28"/>
        <v>80.061234170000006</v>
      </c>
      <c r="O187" s="247" t="s">
        <v>86</v>
      </c>
      <c r="P187" s="247" t="s">
        <v>87</v>
      </c>
      <c r="Q187" s="232">
        <f t="shared" si="29"/>
        <v>0</v>
      </c>
    </row>
    <row r="188" spans="1:17">
      <c r="A188" s="217" t="s">
        <v>558</v>
      </c>
      <c r="B188" s="213" t="s">
        <v>559</v>
      </c>
      <c r="C188" s="213"/>
      <c r="D188" s="215" t="s">
        <v>36</v>
      </c>
      <c r="E188" s="216" t="str">
        <f t="shared" si="30"/>
        <v>L</v>
      </c>
      <c r="F188" s="232">
        <f t="shared" si="28"/>
        <v>25.3592738</v>
      </c>
      <c r="G188" s="232">
        <f t="shared" si="28"/>
        <v>7.6077820999999997</v>
      </c>
      <c r="H188" s="232">
        <f t="shared" si="28"/>
        <v>0.50718540000000001</v>
      </c>
      <c r="I188" s="232">
        <f t="shared" si="28"/>
        <v>444.69650000000001</v>
      </c>
      <c r="J188" s="232">
        <f t="shared" si="28"/>
        <v>46.326539799999999</v>
      </c>
      <c r="K188" s="232">
        <f t="shared" si="28"/>
        <v>11.976611290999999</v>
      </c>
      <c r="L188" s="232">
        <f t="shared" si="28"/>
        <v>11.976611290999999</v>
      </c>
      <c r="M188" s="232">
        <f t="shared" si="28"/>
        <v>0</v>
      </c>
      <c r="N188" s="236">
        <f t="shared" si="28"/>
        <v>548.45050368200009</v>
      </c>
      <c r="O188" s="247" t="s">
        <v>86</v>
      </c>
      <c r="P188" s="247" t="s">
        <v>87</v>
      </c>
      <c r="Q188" s="232">
        <f t="shared" si="29"/>
        <v>0</v>
      </c>
    </row>
    <row r="189" spans="1:17">
      <c r="A189" s="214" t="s">
        <v>560</v>
      </c>
      <c r="B189" s="214" t="s">
        <v>518</v>
      </c>
      <c r="D189" s="215" t="s">
        <v>36</v>
      </c>
      <c r="E189" s="216" t="str">
        <f t="shared" si="30"/>
        <v>L</v>
      </c>
      <c r="F189" s="232">
        <f t="shared" si="28"/>
        <v>32.3552976</v>
      </c>
      <c r="G189" s="232">
        <f t="shared" si="28"/>
        <v>9.7065664740000006</v>
      </c>
      <c r="H189" s="232">
        <f t="shared" si="28"/>
        <v>0.64714621159999997</v>
      </c>
      <c r="I189" s="232">
        <f t="shared" si="28"/>
        <v>0</v>
      </c>
      <c r="J189" s="232">
        <f t="shared" si="28"/>
        <v>65.79492372</v>
      </c>
      <c r="K189" s="232">
        <f t="shared" si="28"/>
        <v>14.94604942</v>
      </c>
      <c r="L189" s="232">
        <f t="shared" si="28"/>
        <v>14.94604942</v>
      </c>
      <c r="M189" s="232">
        <f t="shared" si="28"/>
        <v>0</v>
      </c>
      <c r="N189" s="236">
        <f t="shared" si="28"/>
        <v>138.39603284559999</v>
      </c>
      <c r="O189" s="247" t="s">
        <v>86</v>
      </c>
      <c r="P189" s="247" t="s">
        <v>87</v>
      </c>
      <c r="Q189" s="232">
        <f t="shared" si="29"/>
        <v>0</v>
      </c>
    </row>
    <row r="190" spans="1:17">
      <c r="A190" s="217" t="s">
        <v>561</v>
      </c>
      <c r="B190" s="217" t="s">
        <v>562</v>
      </c>
      <c r="C190" s="217"/>
      <c r="D190" s="215" t="s">
        <v>36</v>
      </c>
      <c r="E190" s="216" t="str">
        <f t="shared" si="30"/>
        <v>L</v>
      </c>
      <c r="F190" s="232">
        <f t="shared" ref="F190:N197" si="31">SUMIFS(F$3:F$89,$A$3:$A$89,$A190,$B$3:$B$89,$B190,$D$3:$D$89,$D190,$E$3:$E$89,$E190)</f>
        <v>15.791502299999999</v>
      </c>
      <c r="G190" s="232">
        <f t="shared" si="31"/>
        <v>4.7373542000000004</v>
      </c>
      <c r="H190" s="232">
        <f t="shared" si="31"/>
        <v>0.31591839999999999</v>
      </c>
      <c r="I190" s="232">
        <f t="shared" si="31"/>
        <v>0</v>
      </c>
      <c r="J190" s="232">
        <f t="shared" si="31"/>
        <v>0</v>
      </c>
      <c r="K190" s="232">
        <f t="shared" si="31"/>
        <v>1.4212352070000001</v>
      </c>
      <c r="L190" s="232">
        <f t="shared" si="31"/>
        <v>1.4212352070000001</v>
      </c>
      <c r="M190" s="232">
        <f t="shared" si="31"/>
        <v>0</v>
      </c>
      <c r="N190" s="236">
        <f t="shared" si="31"/>
        <v>23.687245313999998</v>
      </c>
      <c r="O190" s="247" t="s">
        <v>86</v>
      </c>
      <c r="P190" s="247" t="s">
        <v>87</v>
      </c>
      <c r="Q190" s="232">
        <f t="shared" si="29"/>
        <v>0</v>
      </c>
    </row>
    <row r="191" spans="1:17">
      <c r="A191" s="214" t="s">
        <v>520</v>
      </c>
      <c r="B191" s="214" t="s">
        <v>563</v>
      </c>
      <c r="D191" s="215" t="s">
        <v>36</v>
      </c>
      <c r="E191" s="216" t="str">
        <f t="shared" si="30"/>
        <v>L</v>
      </c>
      <c r="F191" s="232">
        <f t="shared" si="31"/>
        <v>11.165361499999999</v>
      </c>
      <c r="G191" s="232">
        <f t="shared" si="31"/>
        <v>3.349539</v>
      </c>
      <c r="H191" s="232">
        <f t="shared" si="31"/>
        <v>0.22330249999999999</v>
      </c>
      <c r="I191" s="232">
        <f t="shared" si="31"/>
        <v>40.847847999999999</v>
      </c>
      <c r="J191" s="232">
        <f t="shared" si="31"/>
        <v>62.777686799999998</v>
      </c>
      <c r="K191" s="232">
        <f t="shared" si="31"/>
        <v>9.3662480000000006</v>
      </c>
      <c r="L191" s="232">
        <f t="shared" si="31"/>
        <v>9.3662480000000006</v>
      </c>
      <c r="M191" s="232">
        <f t="shared" si="31"/>
        <v>0</v>
      </c>
      <c r="N191" s="236">
        <f t="shared" si="31"/>
        <v>137.09623379999999</v>
      </c>
      <c r="O191" s="247" t="s">
        <v>88</v>
      </c>
      <c r="P191" s="247" t="s">
        <v>87</v>
      </c>
      <c r="Q191" s="232">
        <f t="shared" si="29"/>
        <v>0</v>
      </c>
    </row>
    <row r="192" spans="1:17">
      <c r="A192" s="214" t="s">
        <v>490</v>
      </c>
      <c r="B192" s="214" t="s">
        <v>503</v>
      </c>
      <c r="D192" s="215" t="s">
        <v>38</v>
      </c>
      <c r="E192" s="216" t="str">
        <f t="shared" si="30"/>
        <v>L</v>
      </c>
      <c r="F192" s="232">
        <f t="shared" si="31"/>
        <v>85.2</v>
      </c>
      <c r="G192" s="232">
        <f t="shared" si="31"/>
        <v>25.12</v>
      </c>
      <c r="H192" s="232">
        <f t="shared" si="31"/>
        <v>1.67</v>
      </c>
      <c r="I192" s="232">
        <f t="shared" si="31"/>
        <v>0</v>
      </c>
      <c r="J192" s="232">
        <f t="shared" si="31"/>
        <v>58.21</v>
      </c>
      <c r="K192" s="232">
        <f t="shared" si="31"/>
        <v>0</v>
      </c>
      <c r="L192" s="232">
        <f t="shared" si="31"/>
        <v>0</v>
      </c>
      <c r="M192" s="232">
        <f t="shared" si="31"/>
        <v>0</v>
      </c>
      <c r="N192" s="236">
        <f t="shared" si="31"/>
        <v>170.20000000000002</v>
      </c>
      <c r="O192" s="247" t="s">
        <v>86</v>
      </c>
      <c r="P192" s="247" t="s">
        <v>85</v>
      </c>
      <c r="Q192" s="232">
        <f t="shared" si="29"/>
        <v>0</v>
      </c>
    </row>
    <row r="193" spans="1:17">
      <c r="A193" s="214" t="s">
        <v>492</v>
      </c>
      <c r="B193" s="214" t="s">
        <v>505</v>
      </c>
      <c r="D193" s="215" t="s">
        <v>40</v>
      </c>
      <c r="E193" s="216" t="str">
        <f t="shared" si="30"/>
        <v>L</v>
      </c>
      <c r="F193" s="232">
        <f t="shared" si="31"/>
        <v>28.087626499999999</v>
      </c>
      <c r="G193" s="232">
        <f t="shared" si="31"/>
        <v>5.8346825000000004</v>
      </c>
      <c r="H193" s="232">
        <f t="shared" si="31"/>
        <v>0.40549619999999997</v>
      </c>
      <c r="I193" s="232">
        <f t="shared" si="31"/>
        <v>0</v>
      </c>
      <c r="J193" s="232">
        <f t="shared" si="31"/>
        <v>6.6994708000000003</v>
      </c>
      <c r="K193" s="232">
        <f t="shared" si="31"/>
        <v>0</v>
      </c>
      <c r="L193" s="232">
        <f t="shared" si="31"/>
        <v>6.9615536000000002</v>
      </c>
      <c r="M193" s="232">
        <f t="shared" si="31"/>
        <v>70.682718800000004</v>
      </c>
      <c r="N193" s="236">
        <f t="shared" si="31"/>
        <v>118.67154840000001</v>
      </c>
      <c r="O193" s="247" t="s">
        <v>86</v>
      </c>
      <c r="P193" s="247" t="s">
        <v>85</v>
      </c>
      <c r="Q193" s="232">
        <f t="shared" si="29"/>
        <v>0</v>
      </c>
    </row>
    <row r="194" spans="1:17">
      <c r="A194" s="214" t="s">
        <v>489</v>
      </c>
      <c r="B194" s="217" t="s">
        <v>502</v>
      </c>
      <c r="C194" s="217"/>
      <c r="D194" s="215" t="s">
        <v>38</v>
      </c>
      <c r="E194" s="216" t="str">
        <f t="shared" si="30"/>
        <v>L</v>
      </c>
      <c r="F194" s="232">
        <f t="shared" si="31"/>
        <v>85.203808652999996</v>
      </c>
      <c r="G194" s="232">
        <f t="shared" si="31"/>
        <v>25.12</v>
      </c>
      <c r="H194" s="232">
        <f t="shared" si="31"/>
        <v>1.67</v>
      </c>
      <c r="I194" s="232">
        <f t="shared" si="31"/>
        <v>0</v>
      </c>
      <c r="J194" s="232">
        <f t="shared" si="31"/>
        <v>58.21</v>
      </c>
      <c r="K194" s="232">
        <f t="shared" si="31"/>
        <v>0</v>
      </c>
      <c r="L194" s="232">
        <f t="shared" si="31"/>
        <v>0</v>
      </c>
      <c r="M194" s="232">
        <f t="shared" si="31"/>
        <v>0</v>
      </c>
      <c r="N194" s="236">
        <f t="shared" si="31"/>
        <v>170.20380865300001</v>
      </c>
      <c r="O194" s="247" t="s">
        <v>86</v>
      </c>
      <c r="P194" s="247" t="s">
        <v>85</v>
      </c>
      <c r="Q194" s="232">
        <f t="shared" si="29"/>
        <v>0</v>
      </c>
    </row>
    <row r="195" spans="1:17">
      <c r="A195" s="217" t="s">
        <v>491</v>
      </c>
      <c r="B195" s="217" t="s">
        <v>504</v>
      </c>
      <c r="C195" s="217"/>
      <c r="D195" s="215" t="s">
        <v>38</v>
      </c>
      <c r="E195" s="216" t="str">
        <f t="shared" si="30"/>
        <v>L</v>
      </c>
      <c r="F195" s="232">
        <f t="shared" si="31"/>
        <v>123.379236699</v>
      </c>
      <c r="G195" s="232">
        <f t="shared" si="31"/>
        <v>37.013770913000002</v>
      </c>
      <c r="H195" s="232">
        <f t="shared" si="31"/>
        <v>2.4675846940000001</v>
      </c>
      <c r="I195" s="232">
        <f t="shared" si="31"/>
        <v>0</v>
      </c>
      <c r="J195" s="232">
        <f t="shared" si="31"/>
        <v>0</v>
      </c>
      <c r="K195" s="232">
        <f t="shared" si="31"/>
        <v>0</v>
      </c>
      <c r="L195" s="232">
        <f t="shared" si="31"/>
        <v>0</v>
      </c>
      <c r="M195" s="232">
        <f t="shared" si="31"/>
        <v>0</v>
      </c>
      <c r="N195" s="236">
        <f t="shared" si="31"/>
        <v>162.86059230600003</v>
      </c>
      <c r="O195" s="247" t="s">
        <v>86</v>
      </c>
      <c r="P195" s="247" t="s">
        <v>85</v>
      </c>
      <c r="Q195" s="232">
        <f t="shared" si="29"/>
        <v>0</v>
      </c>
    </row>
    <row r="196" spans="1:17">
      <c r="A196" s="217" t="s">
        <v>39</v>
      </c>
      <c r="B196" s="217" t="s">
        <v>473</v>
      </c>
      <c r="C196" s="217"/>
      <c r="D196" s="215" t="s">
        <v>40</v>
      </c>
      <c r="E196" s="216" t="str">
        <f t="shared" si="30"/>
        <v>L</v>
      </c>
      <c r="F196" s="232">
        <f t="shared" si="31"/>
        <v>26.722727599999999</v>
      </c>
      <c r="G196" s="232">
        <f t="shared" si="31"/>
        <v>8.0168052999999997</v>
      </c>
      <c r="H196" s="232">
        <f t="shared" si="31"/>
        <v>0.53443529999999995</v>
      </c>
      <c r="I196" s="232">
        <f t="shared" si="31"/>
        <v>0</v>
      </c>
      <c r="J196" s="232">
        <f t="shared" si="31"/>
        <v>48.317468400000003</v>
      </c>
      <c r="K196" s="232">
        <f t="shared" si="31"/>
        <v>0</v>
      </c>
      <c r="L196" s="232">
        <f t="shared" si="31"/>
        <v>24.0326269</v>
      </c>
      <c r="M196" s="232">
        <f t="shared" si="31"/>
        <v>0</v>
      </c>
      <c r="N196" s="236">
        <f t="shared" si="31"/>
        <v>107.62406350000001</v>
      </c>
      <c r="O196" s="247" t="s">
        <v>86</v>
      </c>
      <c r="P196" s="247" t="s">
        <v>87</v>
      </c>
      <c r="Q196" s="232">
        <f t="shared" si="29"/>
        <v>0</v>
      </c>
    </row>
    <row r="197" spans="1:17">
      <c r="A197" s="217" t="s">
        <v>69</v>
      </c>
      <c r="B197" s="217" t="s">
        <v>121</v>
      </c>
      <c r="C197" s="217"/>
      <c r="D197" s="215" t="s">
        <v>40</v>
      </c>
      <c r="E197" s="216" t="str">
        <f t="shared" si="30"/>
        <v>L</v>
      </c>
      <c r="F197" s="232">
        <f t="shared" si="31"/>
        <v>8.1220160999999997</v>
      </c>
      <c r="G197" s="232">
        <f t="shared" si="31"/>
        <v>4.4167413</v>
      </c>
      <c r="H197" s="232">
        <f t="shared" si="31"/>
        <v>2.4366048999999999</v>
      </c>
      <c r="I197" s="232">
        <f t="shared" si="31"/>
        <v>0.16244049999999999</v>
      </c>
      <c r="J197" s="232">
        <f t="shared" si="31"/>
        <v>12.7875528</v>
      </c>
      <c r="K197" s="232">
        <f t="shared" si="31"/>
        <v>2.3109025999999999</v>
      </c>
      <c r="L197" s="232">
        <f t="shared" si="31"/>
        <v>2.3109025999999999</v>
      </c>
      <c r="M197" s="232">
        <f t="shared" si="31"/>
        <v>0</v>
      </c>
      <c r="N197" s="236">
        <f t="shared" si="31"/>
        <v>32.5471608</v>
      </c>
      <c r="O197" s="247" t="s">
        <v>88</v>
      </c>
      <c r="P197" s="247" t="s">
        <v>87</v>
      </c>
      <c r="Q197" s="232">
        <f t="shared" si="29"/>
        <v>0</v>
      </c>
    </row>
    <row r="198" spans="1:17">
      <c r="A198" s="219" t="s">
        <v>143</v>
      </c>
      <c r="B198" s="219"/>
      <c r="C198" s="219"/>
      <c r="D198" s="220"/>
      <c r="E198" s="216" t="str">
        <f t="shared" si="30"/>
        <v>L</v>
      </c>
      <c r="F198" s="235">
        <f>SUBTOTAL(9,F180:F197)</f>
        <v>631.98510957300005</v>
      </c>
      <c r="G198" s="235">
        <f t="shared" ref="G198:N198" si="32">SUBTOTAL(9,G180:G197)</f>
        <v>188.10180825399999</v>
      </c>
      <c r="H198" s="235">
        <f t="shared" si="32"/>
        <v>14.771356512699999</v>
      </c>
      <c r="I198" s="235">
        <f t="shared" si="32"/>
        <v>873.59569945500004</v>
      </c>
      <c r="J198" s="235">
        <f t="shared" si="32"/>
        <v>741.53251281999997</v>
      </c>
      <c r="K198" s="235">
        <f t="shared" si="32"/>
        <v>117.61742099199999</v>
      </c>
      <c r="L198" s="235">
        <f t="shared" si="32"/>
        <v>148.61160149199998</v>
      </c>
      <c r="M198" s="235">
        <f t="shared" si="32"/>
        <v>71.582051100000001</v>
      </c>
      <c r="N198" s="235">
        <f t="shared" si="32"/>
        <v>2787.7975601987</v>
      </c>
      <c r="Q198" s="232">
        <f t="shared" si="29"/>
        <v>0</v>
      </c>
    </row>
    <row r="199" spans="1:17">
      <c r="E199" s="213"/>
    </row>
    <row r="200" spans="1:17">
      <c r="E200" s="213"/>
      <c r="N200" s="232"/>
      <c r="O200" s="232"/>
      <c r="P200" s="232"/>
    </row>
    <row r="201" spans="1:17">
      <c r="E201" s="213"/>
    </row>
    <row r="202" spans="1:17">
      <c r="A202" s="230" t="s">
        <v>78</v>
      </c>
      <c r="E202" s="213"/>
    </row>
    <row r="203" spans="1:17">
      <c r="A203" s="228"/>
      <c r="E203" s="213"/>
    </row>
    <row r="204" spans="1:17">
      <c r="D204" s="215" t="s">
        <v>36</v>
      </c>
      <c r="E204" s="216" t="str">
        <f>E198</f>
        <v>L</v>
      </c>
      <c r="F204" s="232">
        <f t="shared" ref="F204:N206" si="33">SUMIFS(F$3:F$89,$D$3:$D$89,$D204,$E$3:$E$89,$E204)</f>
        <v>181.51872652099996</v>
      </c>
      <c r="G204" s="232">
        <f t="shared" si="33"/>
        <v>54.454517940999999</v>
      </c>
      <c r="H204" s="232">
        <f t="shared" si="33"/>
        <v>3.7122161187000002</v>
      </c>
      <c r="I204" s="232">
        <f t="shared" si="33"/>
        <v>844.82315935500003</v>
      </c>
      <c r="J204" s="232">
        <f t="shared" si="33"/>
        <v>312.31916322000001</v>
      </c>
      <c r="K204" s="232">
        <f t="shared" si="33"/>
        <v>73.149833291999997</v>
      </c>
      <c r="L204" s="232">
        <f t="shared" si="33"/>
        <v>73.149833291999997</v>
      </c>
      <c r="M204" s="232">
        <f t="shared" si="33"/>
        <v>0.89933229999999997</v>
      </c>
      <c r="N204" s="236">
        <f t="shared" si="33"/>
        <v>1544.0267820397</v>
      </c>
      <c r="Q204" s="232">
        <f>N204-SUM(F204:M204)</f>
        <v>0</v>
      </c>
    </row>
    <row r="205" spans="1:17">
      <c r="D205" s="215" t="s">
        <v>38</v>
      </c>
      <c r="E205" s="216" t="str">
        <f>E204</f>
        <v>L</v>
      </c>
      <c r="F205" s="232">
        <f t="shared" si="33"/>
        <v>293.78304535199999</v>
      </c>
      <c r="G205" s="232">
        <f t="shared" si="33"/>
        <v>87.253770913000011</v>
      </c>
      <c r="H205" s="232">
        <f t="shared" si="33"/>
        <v>5.807584694</v>
      </c>
      <c r="I205" s="232">
        <f t="shared" si="33"/>
        <v>0</v>
      </c>
      <c r="J205" s="232">
        <f t="shared" si="33"/>
        <v>116.42</v>
      </c>
      <c r="K205" s="232">
        <f t="shared" si="33"/>
        <v>0</v>
      </c>
      <c r="L205" s="232">
        <f t="shared" si="33"/>
        <v>0</v>
      </c>
      <c r="M205" s="232">
        <f t="shared" si="33"/>
        <v>0</v>
      </c>
      <c r="N205" s="236">
        <f t="shared" si="33"/>
        <v>503.26440095900011</v>
      </c>
      <c r="Q205" s="232">
        <f>N205-SUM(F205:M205)</f>
        <v>0</v>
      </c>
    </row>
    <row r="206" spans="1:17">
      <c r="A206" s="217"/>
      <c r="B206" s="217"/>
      <c r="C206" s="217"/>
      <c r="D206" s="215" t="s">
        <v>40</v>
      </c>
      <c r="E206" s="216" t="str">
        <f>E205</f>
        <v>L</v>
      </c>
      <c r="F206" s="232">
        <f t="shared" si="33"/>
        <v>156.68333770000001</v>
      </c>
      <c r="G206" s="232">
        <f t="shared" si="33"/>
        <v>46.393519400000002</v>
      </c>
      <c r="H206" s="232">
        <f t="shared" si="33"/>
        <v>5.2515556999999999</v>
      </c>
      <c r="I206" s="232">
        <f t="shared" si="33"/>
        <v>28.772540100000001</v>
      </c>
      <c r="J206" s="232">
        <f t="shared" si="33"/>
        <v>312.7933496</v>
      </c>
      <c r="K206" s="232">
        <f t="shared" si="33"/>
        <v>44.467587699999996</v>
      </c>
      <c r="L206" s="232">
        <f t="shared" si="33"/>
        <v>75.461768199999995</v>
      </c>
      <c r="M206" s="232">
        <f t="shared" si="33"/>
        <v>70.682718800000004</v>
      </c>
      <c r="N206" s="236">
        <f t="shared" si="33"/>
        <v>740.50637719999997</v>
      </c>
      <c r="Q206" s="232">
        <f>N206-SUM(F206:M206)</f>
        <v>0</v>
      </c>
    </row>
    <row r="207" spans="1:17">
      <c r="A207" s="219"/>
      <c r="B207" s="219"/>
      <c r="C207" s="219"/>
      <c r="D207" s="220"/>
      <c r="E207" s="213"/>
      <c r="F207" s="235">
        <f>SUBTOTAL(9,F204:F206)</f>
        <v>631.98510957299993</v>
      </c>
      <c r="G207" s="235">
        <f t="shared" ref="G207:N207" si="34">SUBTOTAL(9,G204:G206)</f>
        <v>188.10180825400002</v>
      </c>
      <c r="H207" s="235">
        <f t="shared" si="34"/>
        <v>14.771356512699999</v>
      </c>
      <c r="I207" s="235">
        <f t="shared" si="34"/>
        <v>873.59569945500004</v>
      </c>
      <c r="J207" s="235">
        <f t="shared" si="34"/>
        <v>741.53251281999997</v>
      </c>
      <c r="K207" s="235">
        <f t="shared" si="34"/>
        <v>117.61742099199999</v>
      </c>
      <c r="L207" s="235">
        <f t="shared" si="34"/>
        <v>148.61160149199998</v>
      </c>
      <c r="M207" s="235">
        <f t="shared" si="34"/>
        <v>71.582051100000001</v>
      </c>
      <c r="N207" s="235">
        <f t="shared" si="34"/>
        <v>2787.7975601987</v>
      </c>
      <c r="Q207" s="232">
        <f>N207-SUM(F207:M207)</f>
        <v>0</v>
      </c>
    </row>
    <row r="208" spans="1:17">
      <c r="A208" s="214" t="s">
        <v>82</v>
      </c>
      <c r="E208" s="213"/>
      <c r="F208" s="232">
        <f>F207-F198</f>
        <v>0</v>
      </c>
      <c r="G208" s="232">
        <f t="shared" ref="G208:N208" si="35">G207-G198</f>
        <v>0</v>
      </c>
      <c r="H208" s="232">
        <f t="shared" si="35"/>
        <v>0</v>
      </c>
      <c r="I208" s="232">
        <f t="shared" si="35"/>
        <v>0</v>
      </c>
      <c r="J208" s="232">
        <f t="shared" si="35"/>
        <v>0</v>
      </c>
      <c r="K208" s="232">
        <f t="shared" si="35"/>
        <v>0</v>
      </c>
      <c r="L208" s="232">
        <f t="shared" si="35"/>
        <v>0</v>
      </c>
      <c r="M208" s="232">
        <f t="shared" si="35"/>
        <v>0</v>
      </c>
      <c r="N208" s="236">
        <f t="shared" si="35"/>
        <v>0</v>
      </c>
      <c r="O208" s="232"/>
      <c r="P208" s="232"/>
    </row>
    <row r="209" spans="1:16">
      <c r="A209" s="215"/>
      <c r="B209" s="216"/>
      <c r="C209" s="216"/>
      <c r="D209" s="254"/>
      <c r="E209" s="254"/>
      <c r="L209" s="236"/>
    </row>
    <row r="211" spans="1:16">
      <c r="D211" s="257" t="s">
        <v>572</v>
      </c>
    </row>
    <row r="212" spans="1:16" s="210" customFormat="1">
      <c r="A212" s="208"/>
      <c r="B212" s="208"/>
      <c r="C212" s="208"/>
      <c r="D212" s="247" t="s">
        <v>86</v>
      </c>
      <c r="E212" s="247" t="s">
        <v>85</v>
      </c>
      <c r="F212" s="232">
        <f t="shared" ref="F212:N213" si="36">SUMIFS(F$94:F$162,$O$94:$O$162,$D212,$P$94:$P$162,$E212)</f>
        <v>20062.856888000002</v>
      </c>
      <c r="G212" s="232">
        <f t="shared" si="36"/>
        <v>4734.272417412998</v>
      </c>
      <c r="H212" s="232">
        <f t="shared" si="36"/>
        <v>304.3612316</v>
      </c>
      <c r="I212" s="232">
        <f t="shared" si="36"/>
        <v>10219.209999999999</v>
      </c>
      <c r="J212" s="232">
        <f t="shared" si="36"/>
        <v>30220.3427567</v>
      </c>
      <c r="K212" s="232">
        <f t="shared" si="36"/>
        <v>2114.1177182000001</v>
      </c>
      <c r="L212" s="232">
        <f t="shared" si="36"/>
        <v>2347.4106179999994</v>
      </c>
      <c r="M212" s="232">
        <f t="shared" si="36"/>
        <v>6.24</v>
      </c>
      <c r="N212" s="236">
        <f t="shared" si="36"/>
        <v>70008.811629913005</v>
      </c>
      <c r="O212" s="234"/>
      <c r="P212" s="234"/>
    </row>
    <row r="213" spans="1:16" s="210" customFormat="1">
      <c r="A213" s="208"/>
      <c r="B213" s="208"/>
      <c r="C213" s="208"/>
      <c r="D213" s="247" t="s">
        <v>86</v>
      </c>
      <c r="E213" s="247" t="s">
        <v>87</v>
      </c>
      <c r="F213" s="232">
        <f t="shared" si="36"/>
        <v>1574.7770181010003</v>
      </c>
      <c r="G213" s="232">
        <f t="shared" si="36"/>
        <v>308.57538224499996</v>
      </c>
      <c r="H213" s="232">
        <f t="shared" si="36"/>
        <v>27.286019802999995</v>
      </c>
      <c r="I213" s="232">
        <f t="shared" si="36"/>
        <v>278.31531670000004</v>
      </c>
      <c r="J213" s="232">
        <f t="shared" si="36"/>
        <v>1522.0079997600001</v>
      </c>
      <c r="K213" s="232">
        <f t="shared" si="36"/>
        <v>641.28636084800007</v>
      </c>
      <c r="L213" s="232">
        <f t="shared" si="36"/>
        <v>235.56428524599997</v>
      </c>
      <c r="M213" s="232">
        <f t="shared" si="36"/>
        <v>0</v>
      </c>
      <c r="N213" s="236">
        <f t="shared" si="36"/>
        <v>4587.8123827029995</v>
      </c>
      <c r="O213" s="234"/>
      <c r="P213" s="234"/>
    </row>
    <row r="214" spans="1:16" s="210" customFormat="1">
      <c r="A214" s="208"/>
      <c r="B214" s="208"/>
      <c r="C214" s="208"/>
      <c r="D214" s="249" t="s">
        <v>567</v>
      </c>
      <c r="E214" s="250"/>
      <c r="F214" s="248">
        <f t="shared" ref="F214:N214" si="37">SUM(F212:F213)</f>
        <v>21637.633906101004</v>
      </c>
      <c r="G214" s="248">
        <f t="shared" si="37"/>
        <v>5042.8477996579977</v>
      </c>
      <c r="H214" s="248">
        <f t="shared" si="37"/>
        <v>331.64725140299998</v>
      </c>
      <c r="I214" s="248">
        <f t="shared" si="37"/>
        <v>10497.525316699999</v>
      </c>
      <c r="J214" s="248">
        <f t="shared" si="37"/>
        <v>31742.35075646</v>
      </c>
      <c r="K214" s="248">
        <f t="shared" si="37"/>
        <v>2755.4040790480003</v>
      </c>
      <c r="L214" s="248">
        <f t="shared" si="37"/>
        <v>2582.9749032459995</v>
      </c>
      <c r="M214" s="248">
        <f t="shared" si="37"/>
        <v>6.24</v>
      </c>
      <c r="N214" s="248">
        <f t="shared" si="37"/>
        <v>74596.624012615997</v>
      </c>
      <c r="O214" s="234"/>
      <c r="P214" s="234"/>
    </row>
    <row r="215" spans="1:16" s="210" customFormat="1">
      <c r="A215" s="208"/>
      <c r="B215" s="208"/>
      <c r="C215" s="208"/>
      <c r="D215" s="247" t="s">
        <v>88</v>
      </c>
      <c r="E215" s="247" t="s">
        <v>85</v>
      </c>
      <c r="F215" s="232">
        <f t="shared" ref="F215:N216" si="38">SUMIFS(F$94:F$162,$O$94:$O$162,$D215,$P$94:$P$162,$E215)</f>
        <v>344.30302789999996</v>
      </c>
      <c r="G215" s="232">
        <f t="shared" si="38"/>
        <v>103.2889081</v>
      </c>
      <c r="H215" s="232">
        <f t="shared" si="38"/>
        <v>6.8849260499999998</v>
      </c>
      <c r="I215" s="232">
        <f t="shared" si="38"/>
        <v>6.0549260499999997</v>
      </c>
      <c r="J215" s="232">
        <f t="shared" si="38"/>
        <v>158.7177212</v>
      </c>
      <c r="K215" s="232">
        <f t="shared" si="38"/>
        <v>40.902607699999997</v>
      </c>
      <c r="L215" s="232">
        <f t="shared" si="38"/>
        <v>40.902607699999997</v>
      </c>
      <c r="M215" s="232">
        <f t="shared" si="38"/>
        <v>0</v>
      </c>
      <c r="N215" s="236">
        <f t="shared" si="38"/>
        <v>701.05472469999984</v>
      </c>
      <c r="O215" s="234"/>
      <c r="P215" s="234"/>
    </row>
    <row r="216" spans="1:16" s="210" customFormat="1">
      <c r="A216" s="208"/>
      <c r="B216" s="208"/>
      <c r="C216" s="208"/>
      <c r="D216" s="247" t="s">
        <v>88</v>
      </c>
      <c r="E216" s="247" t="s">
        <v>87</v>
      </c>
      <c r="F216" s="232">
        <f t="shared" si="38"/>
        <v>488.57940329199999</v>
      </c>
      <c r="G216" s="232">
        <f t="shared" si="38"/>
        <v>92.536861995999985</v>
      </c>
      <c r="H216" s="232">
        <f t="shared" si="38"/>
        <v>10.503936336000001</v>
      </c>
      <c r="I216" s="232">
        <f t="shared" si="38"/>
        <v>208.36426560000001</v>
      </c>
      <c r="J216" s="232">
        <f t="shared" si="38"/>
        <v>68.979814400000009</v>
      </c>
      <c r="K216" s="232">
        <f t="shared" si="38"/>
        <v>162.14093758200002</v>
      </c>
      <c r="L216" s="232">
        <f t="shared" si="38"/>
        <v>155.45984448200002</v>
      </c>
      <c r="M216" s="232">
        <f t="shared" si="38"/>
        <v>0</v>
      </c>
      <c r="N216" s="236">
        <f t="shared" si="38"/>
        <v>1186.5650636880002</v>
      </c>
      <c r="O216" s="234"/>
      <c r="P216" s="234"/>
    </row>
    <row r="217" spans="1:16" s="210" customFormat="1">
      <c r="A217" s="208"/>
      <c r="B217" s="208"/>
      <c r="C217" s="208"/>
      <c r="D217" s="249" t="s">
        <v>568</v>
      </c>
      <c r="E217" s="250"/>
      <c r="F217" s="248">
        <f t="shared" ref="F217:N217" si="39">SUM(F215:F216)</f>
        <v>832.88243119200001</v>
      </c>
      <c r="G217" s="248">
        <f t="shared" si="39"/>
        <v>195.82577009599999</v>
      </c>
      <c r="H217" s="248">
        <f t="shared" si="39"/>
        <v>17.388862386</v>
      </c>
      <c r="I217" s="248">
        <f t="shared" si="39"/>
        <v>214.41919165000002</v>
      </c>
      <c r="J217" s="248">
        <f t="shared" si="39"/>
        <v>227.69753560000001</v>
      </c>
      <c r="K217" s="248">
        <f t="shared" si="39"/>
        <v>203.04354528200003</v>
      </c>
      <c r="L217" s="248">
        <f t="shared" si="39"/>
        <v>196.36245218200003</v>
      </c>
      <c r="M217" s="248">
        <f t="shared" si="39"/>
        <v>0</v>
      </c>
      <c r="N217" s="248">
        <f t="shared" si="39"/>
        <v>1887.619788388</v>
      </c>
      <c r="O217" s="234"/>
      <c r="P217" s="234"/>
    </row>
    <row r="218" spans="1:16">
      <c r="D218" s="217" t="s">
        <v>569</v>
      </c>
      <c r="F218" s="232">
        <f>F215+F212</f>
        <v>20407.159915900003</v>
      </c>
      <c r="G218" s="232">
        <f t="shared" ref="G218:N218" si="40">G215+G212</f>
        <v>4837.5613255129983</v>
      </c>
      <c r="H218" s="232">
        <f t="shared" si="40"/>
        <v>311.24615764999999</v>
      </c>
      <c r="I218" s="232">
        <f t="shared" si="40"/>
        <v>10225.264926049998</v>
      </c>
      <c r="J218" s="232">
        <f t="shared" si="40"/>
        <v>30379.060477899999</v>
      </c>
      <c r="K218" s="232">
        <f t="shared" si="40"/>
        <v>2155.0203259</v>
      </c>
      <c r="L218" s="232">
        <f t="shared" si="40"/>
        <v>2388.3132256999993</v>
      </c>
      <c r="M218" s="232">
        <f t="shared" si="40"/>
        <v>6.24</v>
      </c>
      <c r="N218" s="236">
        <f t="shared" si="40"/>
        <v>70709.866354613012</v>
      </c>
    </row>
    <row r="219" spans="1:16">
      <c r="D219" s="217" t="s">
        <v>570</v>
      </c>
      <c r="F219" s="232">
        <f>F216+F213</f>
        <v>2063.3564213930003</v>
      </c>
      <c r="G219" s="232">
        <f t="shared" ref="G219:N219" si="41">G216+G213</f>
        <v>401.11224424099993</v>
      </c>
      <c r="H219" s="232">
        <f t="shared" si="41"/>
        <v>37.789956138999997</v>
      </c>
      <c r="I219" s="232">
        <f t="shared" si="41"/>
        <v>486.67958230000005</v>
      </c>
      <c r="J219" s="232">
        <f t="shared" si="41"/>
        <v>1590.9878141600002</v>
      </c>
      <c r="K219" s="232">
        <f t="shared" si="41"/>
        <v>803.42729843000006</v>
      </c>
      <c r="L219" s="232">
        <f t="shared" si="41"/>
        <v>391.02412972799999</v>
      </c>
      <c r="M219" s="232">
        <f t="shared" si="41"/>
        <v>0</v>
      </c>
      <c r="N219" s="236">
        <f t="shared" si="41"/>
        <v>5774.3774463909995</v>
      </c>
    </row>
    <row r="220" spans="1:16">
      <c r="D220" s="256" t="s">
        <v>571</v>
      </c>
      <c r="E220" s="255"/>
      <c r="F220" s="248">
        <f>SUBTOTAL(9,F218:F219)</f>
        <v>22470.516337293004</v>
      </c>
      <c r="G220" s="248">
        <f t="shared" ref="G220:N220" si="42">SUBTOTAL(9,G218:G219)</f>
        <v>5238.673569753998</v>
      </c>
      <c r="H220" s="248">
        <f t="shared" si="42"/>
        <v>349.03611378899996</v>
      </c>
      <c r="I220" s="248">
        <f t="shared" si="42"/>
        <v>10711.944508349998</v>
      </c>
      <c r="J220" s="248">
        <f t="shared" si="42"/>
        <v>31970.048292059997</v>
      </c>
      <c r="K220" s="248">
        <f t="shared" si="42"/>
        <v>2958.4476243300001</v>
      </c>
      <c r="L220" s="248">
        <f t="shared" si="42"/>
        <v>2779.3373554279992</v>
      </c>
      <c r="M220" s="248">
        <f t="shared" si="42"/>
        <v>6.24</v>
      </c>
      <c r="N220" s="248">
        <f t="shared" si="42"/>
        <v>76484.243801004006</v>
      </c>
    </row>
    <row r="223" spans="1:16">
      <c r="D223" s="257" t="s">
        <v>573</v>
      </c>
    </row>
    <row r="224" spans="1:16" s="210" customFormat="1">
      <c r="A224" s="208"/>
      <c r="B224" s="208"/>
      <c r="C224" s="208"/>
      <c r="D224" s="247" t="s">
        <v>86</v>
      </c>
      <c r="E224" s="247" t="s">
        <v>85</v>
      </c>
      <c r="F224" s="232">
        <f t="shared" ref="F224:N225" si="43">SUMIFS(F$180:F$198,$O$180:$O$198,$D224,$P$180:$P$198,$E224)</f>
        <v>321.87067185199999</v>
      </c>
      <c r="G224" s="232">
        <f t="shared" si="43"/>
        <v>93.088453412999996</v>
      </c>
      <c r="H224" s="232">
        <f t="shared" si="43"/>
        <v>6.213080894</v>
      </c>
      <c r="I224" s="232">
        <f t="shared" si="43"/>
        <v>0</v>
      </c>
      <c r="J224" s="232">
        <f t="shared" si="43"/>
        <v>123.11947080000002</v>
      </c>
      <c r="K224" s="232">
        <f t="shared" si="43"/>
        <v>0</v>
      </c>
      <c r="L224" s="232">
        <f t="shared" si="43"/>
        <v>6.9615536000000002</v>
      </c>
      <c r="M224" s="232">
        <f t="shared" si="43"/>
        <v>70.682718800000004</v>
      </c>
      <c r="N224" s="236">
        <f t="shared" si="43"/>
        <v>621.93594935900012</v>
      </c>
      <c r="O224" s="234"/>
      <c r="P224" s="234"/>
    </row>
    <row r="225" spans="1:16" s="210" customFormat="1">
      <c r="A225" s="208"/>
      <c r="B225" s="208"/>
      <c r="C225" s="208"/>
      <c r="D225" s="247" t="s">
        <v>86</v>
      </c>
      <c r="E225" s="247" t="s">
        <v>87</v>
      </c>
      <c r="F225" s="232">
        <f t="shared" si="43"/>
        <v>290.34067102099999</v>
      </c>
      <c r="G225" s="232">
        <f t="shared" si="43"/>
        <v>87.101157840999988</v>
      </c>
      <c r="H225" s="232">
        <f t="shared" si="43"/>
        <v>5.8886404186999997</v>
      </c>
      <c r="I225" s="232">
        <f t="shared" si="43"/>
        <v>473.37541095500001</v>
      </c>
      <c r="J225" s="232">
        <f t="shared" si="43"/>
        <v>542.83492911999997</v>
      </c>
      <c r="K225" s="232">
        <f t="shared" si="43"/>
        <v>105.88132879199999</v>
      </c>
      <c r="L225" s="232">
        <f t="shared" si="43"/>
        <v>129.913955692</v>
      </c>
      <c r="M225" s="232">
        <f t="shared" si="43"/>
        <v>0.89933229999999997</v>
      </c>
      <c r="N225" s="236">
        <f t="shared" si="43"/>
        <v>1636.2354261397002</v>
      </c>
      <c r="O225" s="234"/>
      <c r="P225" s="234"/>
    </row>
    <row r="226" spans="1:16" s="210" customFormat="1">
      <c r="A226" s="208"/>
      <c r="B226" s="208"/>
      <c r="C226" s="208"/>
      <c r="D226" s="249" t="s">
        <v>567</v>
      </c>
      <c r="E226" s="250"/>
      <c r="F226" s="248">
        <f t="shared" ref="F226:N226" si="44">SUM(F224:F225)</f>
        <v>612.21134287299992</v>
      </c>
      <c r="G226" s="248">
        <f t="shared" si="44"/>
        <v>180.189611254</v>
      </c>
      <c r="H226" s="248">
        <f t="shared" si="44"/>
        <v>12.101721312700001</v>
      </c>
      <c r="I226" s="248">
        <f t="shared" si="44"/>
        <v>473.37541095500001</v>
      </c>
      <c r="J226" s="248">
        <f t="shared" si="44"/>
        <v>665.95439992000001</v>
      </c>
      <c r="K226" s="248">
        <f t="shared" si="44"/>
        <v>105.88132879199999</v>
      </c>
      <c r="L226" s="248">
        <f t="shared" si="44"/>
        <v>136.875509292</v>
      </c>
      <c r="M226" s="248">
        <f t="shared" si="44"/>
        <v>71.582051100000001</v>
      </c>
      <c r="N226" s="248">
        <f t="shared" si="44"/>
        <v>2258.1713754987004</v>
      </c>
      <c r="O226" s="234"/>
      <c r="P226" s="234"/>
    </row>
    <row r="227" spans="1:16" s="210" customFormat="1">
      <c r="A227" s="208"/>
      <c r="B227" s="208"/>
      <c r="C227" s="208"/>
      <c r="D227" s="247" t="s">
        <v>88</v>
      </c>
      <c r="E227" s="247" t="s">
        <v>85</v>
      </c>
      <c r="F227" s="232">
        <f t="shared" ref="F227:N228" si="45">SUMIFS(F$180:F$198,$O$180:$O$198,$D227,$P$180:$P$198,$E227)</f>
        <v>0</v>
      </c>
      <c r="G227" s="232">
        <f t="shared" si="45"/>
        <v>0</v>
      </c>
      <c r="H227" s="232">
        <f t="shared" si="45"/>
        <v>0</v>
      </c>
      <c r="I227" s="232">
        <f t="shared" si="45"/>
        <v>0</v>
      </c>
      <c r="J227" s="232">
        <f t="shared" si="45"/>
        <v>0</v>
      </c>
      <c r="K227" s="232">
        <f t="shared" si="45"/>
        <v>0</v>
      </c>
      <c r="L227" s="232">
        <f t="shared" si="45"/>
        <v>0</v>
      </c>
      <c r="M227" s="232">
        <f t="shared" si="45"/>
        <v>0</v>
      </c>
      <c r="N227" s="236">
        <f t="shared" si="45"/>
        <v>0</v>
      </c>
      <c r="O227" s="234"/>
      <c r="P227" s="234"/>
    </row>
    <row r="228" spans="1:16" s="210" customFormat="1">
      <c r="A228" s="208"/>
      <c r="B228" s="208"/>
      <c r="C228" s="208"/>
      <c r="D228" s="247" t="s">
        <v>88</v>
      </c>
      <c r="E228" s="247" t="s">
        <v>87</v>
      </c>
      <c r="F228" s="232">
        <f t="shared" si="45"/>
        <v>19.773766699999999</v>
      </c>
      <c r="G228" s="232">
        <f t="shared" si="45"/>
        <v>7.9121969999999999</v>
      </c>
      <c r="H228" s="232">
        <f t="shared" si="45"/>
        <v>2.6696351999999997</v>
      </c>
      <c r="I228" s="232">
        <f t="shared" si="45"/>
        <v>400.22028849999998</v>
      </c>
      <c r="J228" s="232">
        <f t="shared" si="45"/>
        <v>75.578112900000008</v>
      </c>
      <c r="K228" s="232">
        <f t="shared" si="45"/>
        <v>11.736092200000002</v>
      </c>
      <c r="L228" s="232">
        <f t="shared" si="45"/>
        <v>11.736092200000002</v>
      </c>
      <c r="M228" s="232">
        <f t="shared" si="45"/>
        <v>0</v>
      </c>
      <c r="N228" s="236">
        <f t="shared" si="45"/>
        <v>529.62618470000007</v>
      </c>
      <c r="O228" s="234"/>
      <c r="P228" s="234"/>
    </row>
    <row r="229" spans="1:16" s="210" customFormat="1">
      <c r="A229" s="208"/>
      <c r="B229" s="208"/>
      <c r="C229" s="208"/>
      <c r="D229" s="249" t="s">
        <v>568</v>
      </c>
      <c r="E229" s="250"/>
      <c r="F229" s="248">
        <f t="shared" ref="F229:N229" si="46">SUM(F227:F228)</f>
        <v>19.773766699999999</v>
      </c>
      <c r="G229" s="248">
        <f t="shared" si="46"/>
        <v>7.9121969999999999</v>
      </c>
      <c r="H229" s="248">
        <f t="shared" si="46"/>
        <v>2.6696351999999997</v>
      </c>
      <c r="I229" s="248">
        <f t="shared" si="46"/>
        <v>400.22028849999998</v>
      </c>
      <c r="J229" s="248">
        <f t="shared" si="46"/>
        <v>75.578112900000008</v>
      </c>
      <c r="K229" s="248">
        <f t="shared" si="46"/>
        <v>11.736092200000002</v>
      </c>
      <c r="L229" s="248">
        <f t="shared" si="46"/>
        <v>11.736092200000002</v>
      </c>
      <c r="M229" s="248">
        <f t="shared" si="46"/>
        <v>0</v>
      </c>
      <c r="N229" s="248">
        <f t="shared" si="46"/>
        <v>529.62618470000007</v>
      </c>
      <c r="O229" s="234"/>
      <c r="P229" s="234"/>
    </row>
    <row r="230" spans="1:16">
      <c r="D230" s="217" t="s">
        <v>569</v>
      </c>
      <c r="F230" s="232">
        <f>F227+F224</f>
        <v>321.87067185199999</v>
      </c>
      <c r="G230" s="232">
        <f t="shared" ref="G230:N230" si="47">G227+G224</f>
        <v>93.088453412999996</v>
      </c>
      <c r="H230" s="232">
        <f t="shared" si="47"/>
        <v>6.213080894</v>
      </c>
      <c r="I230" s="232">
        <f t="shared" si="47"/>
        <v>0</v>
      </c>
      <c r="J230" s="232">
        <f t="shared" si="47"/>
        <v>123.11947080000002</v>
      </c>
      <c r="K230" s="232">
        <f t="shared" si="47"/>
        <v>0</v>
      </c>
      <c r="L230" s="232">
        <f t="shared" si="47"/>
        <v>6.9615536000000002</v>
      </c>
      <c r="M230" s="232">
        <f t="shared" si="47"/>
        <v>70.682718800000004</v>
      </c>
      <c r="N230" s="236">
        <f t="shared" si="47"/>
        <v>621.93594935900012</v>
      </c>
    </row>
    <row r="231" spans="1:16">
      <c r="D231" s="217" t="s">
        <v>570</v>
      </c>
      <c r="F231" s="232">
        <f>F228+F225</f>
        <v>310.114437721</v>
      </c>
      <c r="G231" s="232">
        <f t="shared" ref="G231:N231" si="48">G228+G225</f>
        <v>95.013354840999995</v>
      </c>
      <c r="H231" s="232">
        <f t="shared" si="48"/>
        <v>8.5582756186999998</v>
      </c>
      <c r="I231" s="232">
        <f t="shared" si="48"/>
        <v>873.59569945499993</v>
      </c>
      <c r="J231" s="232">
        <f t="shared" si="48"/>
        <v>618.41304201999992</v>
      </c>
      <c r="K231" s="232">
        <f t="shared" si="48"/>
        <v>117.61742099199999</v>
      </c>
      <c r="L231" s="232">
        <f t="shared" si="48"/>
        <v>141.650047892</v>
      </c>
      <c r="M231" s="232">
        <f t="shared" si="48"/>
        <v>0.89933229999999997</v>
      </c>
      <c r="N231" s="236">
        <f t="shared" si="48"/>
        <v>2165.8616108397</v>
      </c>
    </row>
    <row r="232" spans="1:16">
      <c r="D232" s="256" t="s">
        <v>571</v>
      </c>
      <c r="E232" s="255"/>
      <c r="F232" s="248">
        <f t="shared" ref="F232:N232" si="49">SUBTOTAL(9,F230:F231)</f>
        <v>631.98510957300005</v>
      </c>
      <c r="G232" s="248">
        <f t="shared" si="49"/>
        <v>188.10180825399999</v>
      </c>
      <c r="H232" s="248">
        <f t="shared" si="49"/>
        <v>14.771356512699999</v>
      </c>
      <c r="I232" s="248">
        <f t="shared" si="49"/>
        <v>873.59569945499993</v>
      </c>
      <c r="J232" s="248">
        <f t="shared" si="49"/>
        <v>741.53251281999997</v>
      </c>
      <c r="K232" s="248">
        <f t="shared" si="49"/>
        <v>117.61742099199999</v>
      </c>
      <c r="L232" s="248">
        <f t="shared" si="49"/>
        <v>148.61160149200001</v>
      </c>
      <c r="M232" s="248">
        <f t="shared" si="49"/>
        <v>71.582051100000001</v>
      </c>
      <c r="N232" s="248">
        <f t="shared" si="49"/>
        <v>2787.7975601987</v>
      </c>
    </row>
    <row r="236" spans="1:16">
      <c r="C236" s="215" t="s">
        <v>30</v>
      </c>
      <c r="D236" s="587" t="s">
        <v>594</v>
      </c>
      <c r="E236" s="262" t="s">
        <v>73</v>
      </c>
      <c r="F236" s="263">
        <f>SUMIFS(F$3:F$87,$D$3:$D$87,$C236,$C$3:$C$87,$E236,$E$3:$E$87,$E$84)</f>
        <v>2921.37</v>
      </c>
      <c r="G236" s="263">
        <f t="shared" ref="F236:N237" si="50">SUMIFS(G$3:G$87,$D$3:$D$87,$C236,$C$3:$C$87,$E236,$E$3:$E$87,$E$84)</f>
        <v>804.76</v>
      </c>
      <c r="H236" s="263">
        <f t="shared" si="50"/>
        <v>53.61</v>
      </c>
      <c r="I236" s="263">
        <f t="shared" si="50"/>
        <v>1148.8599999999999</v>
      </c>
      <c r="J236" s="263">
        <f t="shared" si="50"/>
        <v>5981.21</v>
      </c>
      <c r="K236" s="263">
        <f t="shared" si="50"/>
        <v>330.48</v>
      </c>
      <c r="L236" s="263">
        <f t="shared" si="50"/>
        <v>330.48</v>
      </c>
      <c r="M236" s="263">
        <f t="shared" si="50"/>
        <v>0</v>
      </c>
      <c r="N236" s="239">
        <f t="shared" si="50"/>
        <v>11570.769999999997</v>
      </c>
    </row>
    <row r="237" spans="1:16">
      <c r="C237" s="215" t="s">
        <v>30</v>
      </c>
      <c r="D237" s="587"/>
      <c r="E237" s="262" t="s">
        <v>613</v>
      </c>
      <c r="F237" s="263">
        <f t="shared" si="50"/>
        <v>421.34694006400002</v>
      </c>
      <c r="G237" s="263">
        <f t="shared" si="50"/>
        <v>42.386693995999998</v>
      </c>
      <c r="H237" s="263">
        <f t="shared" si="50"/>
        <v>6.0064420809999994</v>
      </c>
      <c r="I237" s="263">
        <f t="shared" si="50"/>
        <v>208.18429</v>
      </c>
      <c r="J237" s="263">
        <f t="shared" si="50"/>
        <v>506.68652256000007</v>
      </c>
      <c r="K237" s="263">
        <f t="shared" si="50"/>
        <v>133.09825098300001</v>
      </c>
      <c r="L237" s="263">
        <f t="shared" si="50"/>
        <v>116.575746881</v>
      </c>
      <c r="M237" s="263">
        <f t="shared" si="50"/>
        <v>0</v>
      </c>
      <c r="N237" s="239">
        <f t="shared" si="50"/>
        <v>1434.2848865650001</v>
      </c>
    </row>
    <row r="238" spans="1:16">
      <c r="C238" s="215" t="s">
        <v>30</v>
      </c>
      <c r="D238" s="587"/>
      <c r="E238" s="264" t="s">
        <v>566</v>
      </c>
      <c r="F238" s="265">
        <f>SUBTOTAL(9,F236:F237)</f>
        <v>3342.716940064</v>
      </c>
      <c r="G238" s="265">
        <f t="shared" ref="G238:N238" si="51">SUBTOTAL(9,G236:G237)</f>
        <v>847.14669399599995</v>
      </c>
      <c r="H238" s="265">
        <f t="shared" si="51"/>
        <v>59.616442081000002</v>
      </c>
      <c r="I238" s="265">
        <f t="shared" si="51"/>
        <v>1357.0442899999998</v>
      </c>
      <c r="J238" s="265">
        <f t="shared" si="51"/>
        <v>6487.8965225600004</v>
      </c>
      <c r="K238" s="265">
        <f t="shared" si="51"/>
        <v>463.57825098300003</v>
      </c>
      <c r="L238" s="265">
        <f t="shared" si="51"/>
        <v>447.055746881</v>
      </c>
      <c r="M238" s="265">
        <f t="shared" si="51"/>
        <v>0</v>
      </c>
      <c r="N238" s="265">
        <f t="shared" si="51"/>
        <v>13005.054886564996</v>
      </c>
    </row>
    <row r="239" spans="1:16">
      <c r="C239" s="215" t="s">
        <v>24</v>
      </c>
      <c r="D239" s="587" t="s">
        <v>596</v>
      </c>
      <c r="E239" s="262" t="s">
        <v>73</v>
      </c>
      <c r="F239" s="263">
        <f t="shared" ref="F239:N240" si="52">SUMIFS(F$3:F$87,$D$3:$D$87,$C239,$C$3:$C$87,$E239,$E$3:$E$87,$E$84)</f>
        <v>3811.6800000000003</v>
      </c>
      <c r="G239" s="263">
        <f t="shared" si="52"/>
        <v>1120.54</v>
      </c>
      <c r="H239" s="263">
        <f t="shared" si="52"/>
        <v>78.78</v>
      </c>
      <c r="I239" s="263">
        <f t="shared" si="52"/>
        <v>761</v>
      </c>
      <c r="J239" s="263">
        <f t="shared" si="52"/>
        <v>4320.6400000000003</v>
      </c>
      <c r="K239" s="263">
        <f t="shared" si="52"/>
        <v>590.94000000000005</v>
      </c>
      <c r="L239" s="263">
        <f t="shared" si="52"/>
        <v>579.24</v>
      </c>
      <c r="M239" s="263">
        <f t="shared" si="52"/>
        <v>6.24</v>
      </c>
      <c r="N239" s="239">
        <f t="shared" si="52"/>
        <v>11269.060000000001</v>
      </c>
    </row>
    <row r="240" spans="1:16">
      <c r="C240" s="215" t="s">
        <v>24</v>
      </c>
      <c r="D240" s="587"/>
      <c r="E240" s="262" t="s">
        <v>613</v>
      </c>
      <c r="F240" s="263">
        <f t="shared" si="52"/>
        <v>915.87362866299998</v>
      </c>
      <c r="G240" s="263">
        <f t="shared" si="52"/>
        <v>274.267960888</v>
      </c>
      <c r="H240" s="263">
        <f t="shared" si="52"/>
        <v>18.315017041999997</v>
      </c>
      <c r="I240" s="263">
        <f t="shared" si="52"/>
        <v>38.468932349999996</v>
      </c>
      <c r="J240" s="263">
        <f t="shared" si="52"/>
        <v>231.2460427</v>
      </c>
      <c r="K240" s="263">
        <f t="shared" si="52"/>
        <v>536.66275350000001</v>
      </c>
      <c r="L240" s="263">
        <f t="shared" si="52"/>
        <v>120.53767690000001</v>
      </c>
      <c r="M240" s="263">
        <f t="shared" si="52"/>
        <v>0</v>
      </c>
      <c r="N240" s="239">
        <f t="shared" si="52"/>
        <v>2135.3720120429998</v>
      </c>
    </row>
    <row r="241" spans="2:14">
      <c r="C241" s="215" t="s">
        <v>24</v>
      </c>
      <c r="D241" s="587" t="s">
        <v>614</v>
      </c>
      <c r="E241" s="264" t="s">
        <v>566</v>
      </c>
      <c r="F241" s="265">
        <f t="shared" ref="F241:N241" si="53">SUBTOTAL(9,F239:F240)</f>
        <v>4727.5536286630004</v>
      </c>
      <c r="G241" s="265">
        <f t="shared" si="53"/>
        <v>1394.807960888</v>
      </c>
      <c r="H241" s="265">
        <f t="shared" si="53"/>
        <v>97.095017041999995</v>
      </c>
      <c r="I241" s="265">
        <f t="shared" si="53"/>
        <v>799.46893235000005</v>
      </c>
      <c r="J241" s="265">
        <f t="shared" si="53"/>
        <v>4551.8860427</v>
      </c>
      <c r="K241" s="265">
        <f t="shared" si="53"/>
        <v>1127.6027535000001</v>
      </c>
      <c r="L241" s="265">
        <f t="shared" si="53"/>
        <v>699.77767689999996</v>
      </c>
      <c r="M241" s="265">
        <f t="shared" si="53"/>
        <v>6.24</v>
      </c>
      <c r="N241" s="265">
        <f t="shared" si="53"/>
        <v>13404.432012043002</v>
      </c>
    </row>
    <row r="242" spans="2:14">
      <c r="C242" s="215" t="s">
        <v>23</v>
      </c>
      <c r="D242" s="587" t="s">
        <v>624</v>
      </c>
      <c r="E242" s="262" t="s">
        <v>73</v>
      </c>
      <c r="F242" s="263">
        <f t="shared" ref="F242:N243" si="54">SUMIFS(F$3:F$87,$D$3:$D$87,$C242,$C$3:$C$87,$E242,$E$3:$E$87,$E$84)</f>
        <v>0</v>
      </c>
      <c r="G242" s="263">
        <f t="shared" si="54"/>
        <v>0</v>
      </c>
      <c r="H242" s="263">
        <f t="shared" si="54"/>
        <v>0</v>
      </c>
      <c r="I242" s="263">
        <f t="shared" si="54"/>
        <v>0</v>
      </c>
      <c r="J242" s="263">
        <f t="shared" si="54"/>
        <v>0</v>
      </c>
      <c r="K242" s="263">
        <f t="shared" si="54"/>
        <v>0</v>
      </c>
      <c r="L242" s="263">
        <f t="shared" si="54"/>
        <v>0</v>
      </c>
      <c r="M242" s="263">
        <f t="shared" si="54"/>
        <v>0</v>
      </c>
      <c r="N242" s="239">
        <f t="shared" si="54"/>
        <v>0</v>
      </c>
    </row>
    <row r="243" spans="2:14">
      <c r="C243" s="215" t="s">
        <v>23</v>
      </c>
      <c r="D243" s="587"/>
      <c r="E243" s="262" t="s">
        <v>613</v>
      </c>
      <c r="F243" s="263">
        <f t="shared" si="54"/>
        <v>0</v>
      </c>
      <c r="G243" s="263">
        <f t="shared" si="54"/>
        <v>0</v>
      </c>
      <c r="H243" s="263">
        <f t="shared" si="54"/>
        <v>0</v>
      </c>
      <c r="I243" s="263">
        <f t="shared" si="54"/>
        <v>0</v>
      </c>
      <c r="J243" s="263">
        <f t="shared" si="54"/>
        <v>0</v>
      </c>
      <c r="K243" s="263">
        <f t="shared" si="54"/>
        <v>0.24579200000000001</v>
      </c>
      <c r="L243" s="263">
        <f t="shared" si="54"/>
        <v>0.24579200000000001</v>
      </c>
      <c r="M243" s="263">
        <f t="shared" si="54"/>
        <v>0</v>
      </c>
      <c r="N243" s="239">
        <f t="shared" si="54"/>
        <v>0.49158400000000002</v>
      </c>
    </row>
    <row r="244" spans="2:14">
      <c r="C244" s="215" t="s">
        <v>23</v>
      </c>
      <c r="D244" s="587" t="s">
        <v>615</v>
      </c>
      <c r="E244" s="264" t="s">
        <v>566</v>
      </c>
      <c r="F244" s="265">
        <f t="shared" ref="F244:N244" si="55">SUBTOTAL(9,F242:F243)</f>
        <v>0</v>
      </c>
      <c r="G244" s="265">
        <f t="shared" si="55"/>
        <v>0</v>
      </c>
      <c r="H244" s="265">
        <f t="shared" si="55"/>
        <v>0</v>
      </c>
      <c r="I244" s="265">
        <f t="shared" si="55"/>
        <v>0</v>
      </c>
      <c r="J244" s="265">
        <f t="shared" si="55"/>
        <v>0</v>
      </c>
      <c r="K244" s="265">
        <f t="shared" si="55"/>
        <v>0.24579200000000001</v>
      </c>
      <c r="L244" s="265">
        <f t="shared" si="55"/>
        <v>0.24579200000000001</v>
      </c>
      <c r="M244" s="265">
        <f t="shared" si="55"/>
        <v>0</v>
      </c>
      <c r="N244" s="265">
        <f t="shared" si="55"/>
        <v>0.49158400000000002</v>
      </c>
    </row>
    <row r="245" spans="2:14">
      <c r="C245" s="215" t="s">
        <v>135</v>
      </c>
      <c r="D245" s="587" t="s">
        <v>599</v>
      </c>
      <c r="E245" s="262" t="s">
        <v>73</v>
      </c>
      <c r="F245" s="263">
        <f t="shared" ref="F245:N246" si="56">SUMIFS(F$3:F$87,$D$3:$D$87,$C245,$C$3:$C$87,$E245,$E$3:$E$87,$E$84)</f>
        <v>3607.86</v>
      </c>
      <c r="G245" s="263">
        <f t="shared" si="56"/>
        <v>1086.25</v>
      </c>
      <c r="H245" s="263">
        <f t="shared" si="56"/>
        <v>71.680000000000007</v>
      </c>
      <c r="I245" s="263">
        <f t="shared" si="56"/>
        <v>5250</v>
      </c>
      <c r="J245" s="263">
        <f t="shared" si="56"/>
        <v>7675.51</v>
      </c>
      <c r="K245" s="263">
        <f t="shared" si="56"/>
        <v>427.22</v>
      </c>
      <c r="L245" s="263">
        <f t="shared" si="56"/>
        <v>427.22</v>
      </c>
      <c r="M245" s="263">
        <f t="shared" si="56"/>
        <v>0</v>
      </c>
      <c r="N245" s="239">
        <f t="shared" si="56"/>
        <v>18545.740000000005</v>
      </c>
    </row>
    <row r="246" spans="2:14">
      <c r="C246" s="215" t="s">
        <v>135</v>
      </c>
      <c r="D246" s="587"/>
      <c r="E246" s="262" t="s">
        <v>613</v>
      </c>
      <c r="F246" s="263">
        <f t="shared" si="56"/>
        <v>530.01606760000004</v>
      </c>
      <c r="G246" s="263">
        <f t="shared" si="56"/>
        <v>77.037769999999995</v>
      </c>
      <c r="H246" s="263">
        <f t="shared" si="56"/>
        <v>8.8650184999999997</v>
      </c>
      <c r="I246" s="263">
        <f t="shared" si="56"/>
        <v>246.01128600000001</v>
      </c>
      <c r="J246" s="263">
        <f t="shared" si="56"/>
        <v>779.70954840000002</v>
      </c>
      <c r="K246" s="263">
        <f t="shared" si="56"/>
        <v>67.221586700000003</v>
      </c>
      <c r="L246" s="263">
        <f t="shared" si="56"/>
        <v>84.720677699999996</v>
      </c>
      <c r="M246" s="263">
        <f t="shared" si="56"/>
        <v>0</v>
      </c>
      <c r="N246" s="239">
        <f t="shared" si="56"/>
        <v>1793.5819549000003</v>
      </c>
    </row>
    <row r="247" spans="2:14">
      <c r="C247" s="215" t="s">
        <v>135</v>
      </c>
      <c r="D247" s="587" t="s">
        <v>615</v>
      </c>
      <c r="E247" s="264" t="s">
        <v>566</v>
      </c>
      <c r="F247" s="265">
        <f t="shared" ref="F247:N247" si="57">SUBTOTAL(9,F245:F246)</f>
        <v>4137.8760676000002</v>
      </c>
      <c r="G247" s="265">
        <f t="shared" si="57"/>
        <v>1163.2877699999999</v>
      </c>
      <c r="H247" s="265">
        <f t="shared" si="57"/>
        <v>80.545018500000012</v>
      </c>
      <c r="I247" s="265">
        <f t="shared" si="57"/>
        <v>5496.0112859999999</v>
      </c>
      <c r="J247" s="265">
        <f t="shared" si="57"/>
        <v>8455.2195484000003</v>
      </c>
      <c r="K247" s="265">
        <f t="shared" si="57"/>
        <v>494.44158670000002</v>
      </c>
      <c r="L247" s="265">
        <f t="shared" si="57"/>
        <v>511.94067770000004</v>
      </c>
      <c r="M247" s="265">
        <f t="shared" si="57"/>
        <v>0</v>
      </c>
      <c r="N247" s="265">
        <f t="shared" si="57"/>
        <v>20339.321954900006</v>
      </c>
    </row>
    <row r="248" spans="2:14">
      <c r="C248" s="215" t="s">
        <v>27</v>
      </c>
      <c r="D248" s="587" t="s">
        <v>597</v>
      </c>
      <c r="E248" s="262" t="s">
        <v>73</v>
      </c>
      <c r="F248" s="263">
        <f t="shared" ref="F248:N249" si="58">SUMIFS(F$3:F$87,$D$3:$D$87,$C248,$C$3:$C$87,$E248,$E$3:$E$87,$E$84)</f>
        <v>2587.8586505000003</v>
      </c>
      <c r="G248" s="263">
        <f t="shared" si="58"/>
        <v>779.96628579999992</v>
      </c>
      <c r="H248" s="263">
        <f t="shared" si="58"/>
        <v>52.209355299999999</v>
      </c>
      <c r="I248" s="263">
        <f t="shared" si="58"/>
        <v>2439.2600000000002</v>
      </c>
      <c r="J248" s="263">
        <f t="shared" si="58"/>
        <v>4956.6309606999994</v>
      </c>
      <c r="K248" s="263">
        <f t="shared" si="58"/>
        <v>313.00500569999997</v>
      </c>
      <c r="L248" s="263">
        <f t="shared" si="58"/>
        <v>330.42278879999998</v>
      </c>
      <c r="M248" s="263">
        <f t="shared" si="58"/>
        <v>0</v>
      </c>
      <c r="N248" s="239">
        <f t="shared" si="58"/>
        <v>11459.353046799999</v>
      </c>
    </row>
    <row r="249" spans="2:14">
      <c r="C249" s="215" t="s">
        <v>27</v>
      </c>
      <c r="D249" s="587"/>
      <c r="E249" s="262" t="s">
        <v>613</v>
      </c>
      <c r="F249" s="263">
        <f t="shared" si="58"/>
        <v>310.72196866600001</v>
      </c>
      <c r="G249" s="263">
        <f t="shared" si="58"/>
        <v>74.541476357000008</v>
      </c>
      <c r="H249" s="263">
        <f t="shared" si="58"/>
        <v>6.9284289660000002</v>
      </c>
      <c r="I249" s="263">
        <f t="shared" si="58"/>
        <v>0</v>
      </c>
      <c r="J249" s="263">
        <f t="shared" si="58"/>
        <v>57.580828800000006</v>
      </c>
      <c r="K249" s="263">
        <f t="shared" si="58"/>
        <v>42.906183009000003</v>
      </c>
      <c r="L249" s="263">
        <f t="shared" si="58"/>
        <v>42.906183009000003</v>
      </c>
      <c r="M249" s="263">
        <f t="shared" si="58"/>
        <v>0</v>
      </c>
      <c r="N249" s="239">
        <f t="shared" si="58"/>
        <v>535.58506880699974</v>
      </c>
    </row>
    <row r="250" spans="2:14">
      <c r="B250" s="215" t="s">
        <v>23</v>
      </c>
      <c r="C250" s="215" t="s">
        <v>27</v>
      </c>
      <c r="D250" s="587" t="s">
        <v>616</v>
      </c>
      <c r="E250" s="264" t="s">
        <v>566</v>
      </c>
      <c r="F250" s="265">
        <f t="shared" ref="F250:N250" si="59">SUBTOTAL(9,F248:F249)</f>
        <v>2898.5806191660004</v>
      </c>
      <c r="G250" s="265">
        <f t="shared" si="59"/>
        <v>854.50776215699989</v>
      </c>
      <c r="H250" s="265">
        <f t="shared" si="59"/>
        <v>59.137784265999997</v>
      </c>
      <c r="I250" s="265">
        <f t="shared" si="59"/>
        <v>2439.2600000000002</v>
      </c>
      <c r="J250" s="265">
        <f t="shared" si="59"/>
        <v>5014.2117894999992</v>
      </c>
      <c r="K250" s="265">
        <f t="shared" si="59"/>
        <v>355.91118870899999</v>
      </c>
      <c r="L250" s="265">
        <f t="shared" si="59"/>
        <v>373.328971809</v>
      </c>
      <c r="M250" s="265">
        <f t="shared" si="59"/>
        <v>0</v>
      </c>
      <c r="N250" s="265">
        <f t="shared" si="59"/>
        <v>11994.938115606999</v>
      </c>
    </row>
    <row r="251" spans="2:14">
      <c r="C251" s="215" t="s">
        <v>28</v>
      </c>
      <c r="D251" s="587" t="s">
        <v>598</v>
      </c>
      <c r="E251" s="262" t="s">
        <v>73</v>
      </c>
      <c r="F251" s="263">
        <f t="shared" ref="F251:N252" si="60">SUMIFS(F$3:F$87,$D$3:$D$87,$C251,$C$3:$C$87,$E251,$E$3:$E$87,$E$84)</f>
        <v>1847.392028</v>
      </c>
      <c r="G251" s="263">
        <f t="shared" si="60"/>
        <v>554.21778510000001</v>
      </c>
      <c r="H251" s="263">
        <f t="shared" si="60"/>
        <v>36.949582100000001</v>
      </c>
      <c r="I251" s="263">
        <f t="shared" si="60"/>
        <v>0</v>
      </c>
      <c r="J251" s="263">
        <f t="shared" si="60"/>
        <v>2342.4189004</v>
      </c>
      <c r="K251" s="263">
        <f t="shared" si="60"/>
        <v>0.56840919999999995</v>
      </c>
      <c r="L251" s="263">
        <f t="shared" si="60"/>
        <v>227.2092495</v>
      </c>
      <c r="M251" s="263">
        <f t="shared" si="60"/>
        <v>0</v>
      </c>
      <c r="N251" s="239">
        <f t="shared" si="60"/>
        <v>5008.7559542999998</v>
      </c>
    </row>
    <row r="252" spans="2:14">
      <c r="C252" s="215" t="s">
        <v>28</v>
      </c>
      <c r="D252" s="587"/>
      <c r="E252" s="262" t="s">
        <v>613</v>
      </c>
      <c r="F252" s="263">
        <f t="shared" si="60"/>
        <v>43.324700300000003</v>
      </c>
      <c r="G252" s="263">
        <f t="shared" si="60"/>
        <v>4.2546384999999995</v>
      </c>
      <c r="H252" s="263">
        <f t="shared" si="60"/>
        <v>0.83245479999999994</v>
      </c>
      <c r="I252" s="263">
        <f t="shared" si="60"/>
        <v>7.0000000000000007E-2</v>
      </c>
      <c r="J252" s="263">
        <f t="shared" si="60"/>
        <v>44.129476699999998</v>
      </c>
      <c r="K252" s="263">
        <f t="shared" si="60"/>
        <v>17.285677537999998</v>
      </c>
      <c r="L252" s="263">
        <f t="shared" si="60"/>
        <v>17.285677537999998</v>
      </c>
      <c r="M252" s="263">
        <f t="shared" si="60"/>
        <v>0</v>
      </c>
      <c r="N252" s="239">
        <f t="shared" si="60"/>
        <v>127.182625376</v>
      </c>
    </row>
    <row r="253" spans="2:14">
      <c r="C253" s="215" t="s">
        <v>28</v>
      </c>
      <c r="D253" s="587" t="s">
        <v>617</v>
      </c>
      <c r="E253" s="264" t="s">
        <v>566</v>
      </c>
      <c r="F253" s="265">
        <f t="shared" ref="F253:N253" si="61">SUBTOTAL(9,F251:F252)</f>
        <v>1890.7167282999999</v>
      </c>
      <c r="G253" s="265">
        <f t="shared" si="61"/>
        <v>558.47242360000007</v>
      </c>
      <c r="H253" s="265">
        <f t="shared" si="61"/>
        <v>37.782036900000001</v>
      </c>
      <c r="I253" s="265">
        <f t="shared" si="61"/>
        <v>7.0000000000000007E-2</v>
      </c>
      <c r="J253" s="265">
        <f t="shared" si="61"/>
        <v>2386.5483770999999</v>
      </c>
      <c r="K253" s="265">
        <f t="shared" si="61"/>
        <v>17.854086737999999</v>
      </c>
      <c r="L253" s="265">
        <f t="shared" si="61"/>
        <v>244.49492703799999</v>
      </c>
      <c r="M253" s="265">
        <f t="shared" si="61"/>
        <v>0</v>
      </c>
      <c r="N253" s="265">
        <f t="shared" si="61"/>
        <v>5135.9385796759998</v>
      </c>
    </row>
    <row r="254" spans="2:14">
      <c r="C254" s="215" t="s">
        <v>623</v>
      </c>
      <c r="D254" s="587" t="s">
        <v>618</v>
      </c>
      <c r="E254" s="262" t="s">
        <v>73</v>
      </c>
      <c r="F254" s="263">
        <f t="shared" ref="F254:N255" si="62">SUMIFS(F$3:F$87,$D$3:$D$87,$C254,$C$3:$C$87,$E254,$E$3:$E$87,$E$84)</f>
        <v>0</v>
      </c>
      <c r="G254" s="263">
        <f t="shared" si="62"/>
        <v>0</v>
      </c>
      <c r="H254" s="263">
        <f t="shared" si="62"/>
        <v>0</v>
      </c>
      <c r="I254" s="263">
        <f t="shared" si="62"/>
        <v>0</v>
      </c>
      <c r="J254" s="263">
        <f t="shared" si="62"/>
        <v>0</v>
      </c>
      <c r="K254" s="263">
        <f t="shared" si="62"/>
        <v>0</v>
      </c>
      <c r="L254" s="263">
        <f t="shared" si="62"/>
        <v>0</v>
      </c>
      <c r="M254" s="263">
        <f t="shared" si="62"/>
        <v>0</v>
      </c>
      <c r="N254" s="239">
        <f t="shared" si="62"/>
        <v>0</v>
      </c>
    </row>
    <row r="255" spans="2:14">
      <c r="C255" s="215" t="s">
        <v>623</v>
      </c>
      <c r="D255" s="587"/>
      <c r="E255" s="262" t="s">
        <v>613</v>
      </c>
      <c r="F255" s="263">
        <f t="shared" si="62"/>
        <v>0</v>
      </c>
      <c r="G255" s="263">
        <f t="shared" si="62"/>
        <v>0</v>
      </c>
      <c r="H255" s="263">
        <f t="shared" si="62"/>
        <v>0</v>
      </c>
      <c r="I255" s="263">
        <f t="shared" si="62"/>
        <v>0</v>
      </c>
      <c r="J255" s="263">
        <f t="shared" si="62"/>
        <v>0</v>
      </c>
      <c r="K255" s="263">
        <f t="shared" si="62"/>
        <v>0</v>
      </c>
      <c r="L255" s="263">
        <f t="shared" si="62"/>
        <v>0</v>
      </c>
      <c r="M255" s="263">
        <f t="shared" si="62"/>
        <v>0</v>
      </c>
      <c r="N255" s="239">
        <f t="shared" si="62"/>
        <v>0</v>
      </c>
    </row>
    <row r="256" spans="2:14">
      <c r="C256" s="215" t="s">
        <v>623</v>
      </c>
      <c r="D256" s="587"/>
      <c r="E256" s="264" t="s">
        <v>566</v>
      </c>
      <c r="F256" s="265">
        <f t="shared" ref="F256:N256" si="63">SUBTOTAL(9,F254:F255)</f>
        <v>0</v>
      </c>
      <c r="G256" s="265">
        <f t="shared" si="63"/>
        <v>0</v>
      </c>
      <c r="H256" s="265">
        <f t="shared" si="63"/>
        <v>0</v>
      </c>
      <c r="I256" s="265">
        <f t="shared" si="63"/>
        <v>0</v>
      </c>
      <c r="J256" s="265">
        <f t="shared" si="63"/>
        <v>0</v>
      </c>
      <c r="K256" s="265">
        <f t="shared" si="63"/>
        <v>0</v>
      </c>
      <c r="L256" s="265">
        <f t="shared" si="63"/>
        <v>0</v>
      </c>
      <c r="M256" s="265">
        <f t="shared" si="63"/>
        <v>0</v>
      </c>
      <c r="N256" s="265">
        <f t="shared" si="63"/>
        <v>0</v>
      </c>
    </row>
    <row r="257" spans="3:14">
      <c r="C257" s="215" t="s">
        <v>136</v>
      </c>
      <c r="D257" s="587" t="s">
        <v>600</v>
      </c>
      <c r="E257" s="262" t="s">
        <v>73</v>
      </c>
      <c r="F257" s="263">
        <f t="shared" ref="F257:N258" si="64">SUMIFS(F$3:F$87,$D$3:$D$87,$C257,$C$3:$C$87,$E257,$E$3:$E$87,$E$84)</f>
        <v>0</v>
      </c>
      <c r="G257" s="263">
        <f t="shared" si="64"/>
        <v>0</v>
      </c>
      <c r="H257" s="263">
        <f t="shared" si="64"/>
        <v>0</v>
      </c>
      <c r="I257" s="263">
        <f t="shared" si="64"/>
        <v>0</v>
      </c>
      <c r="J257" s="263">
        <f t="shared" si="64"/>
        <v>0</v>
      </c>
      <c r="K257" s="263">
        <f t="shared" si="64"/>
        <v>0</v>
      </c>
      <c r="L257" s="263">
        <f t="shared" si="64"/>
        <v>0</v>
      </c>
      <c r="M257" s="263">
        <f t="shared" si="64"/>
        <v>0</v>
      </c>
      <c r="N257" s="239">
        <f t="shared" si="64"/>
        <v>0</v>
      </c>
    </row>
    <row r="258" spans="3:14">
      <c r="C258" s="215" t="s">
        <v>136</v>
      </c>
      <c r="D258" s="587"/>
      <c r="E258" s="262" t="s">
        <v>613</v>
      </c>
      <c r="F258" s="263">
        <f t="shared" si="64"/>
        <v>4845.6581347000001</v>
      </c>
      <c r="G258" s="263">
        <f t="shared" si="64"/>
        <v>230.47581350000002</v>
      </c>
      <c r="H258" s="263">
        <f t="shared" si="64"/>
        <v>2.3731627</v>
      </c>
      <c r="I258" s="263">
        <f t="shared" si="64"/>
        <v>349.09</v>
      </c>
      <c r="J258" s="263">
        <f t="shared" si="64"/>
        <v>2384.27</v>
      </c>
      <c r="K258" s="263">
        <f t="shared" si="64"/>
        <v>366.64923210000001</v>
      </c>
      <c r="L258" s="263">
        <f t="shared" si="64"/>
        <v>363.66923209999999</v>
      </c>
      <c r="M258" s="263">
        <f t="shared" si="64"/>
        <v>0</v>
      </c>
      <c r="N258" s="239">
        <f t="shared" si="64"/>
        <v>8542.1855751000003</v>
      </c>
    </row>
    <row r="259" spans="3:14">
      <c r="C259" s="215" t="s">
        <v>136</v>
      </c>
      <c r="D259" s="587" t="s">
        <v>619</v>
      </c>
      <c r="E259" s="264" t="s">
        <v>566</v>
      </c>
      <c r="F259" s="265">
        <f t="shared" ref="F259:N259" si="65">SUBTOTAL(9,F257:F258)</f>
        <v>4845.6581347000001</v>
      </c>
      <c r="G259" s="265">
        <f t="shared" si="65"/>
        <v>230.47581350000002</v>
      </c>
      <c r="H259" s="265">
        <f t="shared" si="65"/>
        <v>2.3731627</v>
      </c>
      <c r="I259" s="265">
        <f t="shared" si="65"/>
        <v>349.09</v>
      </c>
      <c r="J259" s="265">
        <f t="shared" si="65"/>
        <v>2384.27</v>
      </c>
      <c r="K259" s="265">
        <f t="shared" si="65"/>
        <v>366.64923210000001</v>
      </c>
      <c r="L259" s="265">
        <f t="shared" si="65"/>
        <v>363.66923209999999</v>
      </c>
      <c r="M259" s="265">
        <f t="shared" si="65"/>
        <v>0</v>
      </c>
      <c r="N259" s="265">
        <f t="shared" si="65"/>
        <v>8542.1855751000003</v>
      </c>
    </row>
    <row r="260" spans="3:14">
      <c r="C260" s="215" t="s">
        <v>26</v>
      </c>
      <c r="D260" s="587" t="s">
        <v>602</v>
      </c>
      <c r="E260" s="262" t="s">
        <v>73</v>
      </c>
      <c r="F260" s="263">
        <f t="shared" ref="F260:N261" si="66">SUMIFS(F$3:F$87,$D$3:$D$87,$C260,$C$3:$C$87,$E260,$E$3:$E$87,$E$84)</f>
        <v>16.3</v>
      </c>
      <c r="G260" s="263">
        <f t="shared" si="66"/>
        <v>4.8899999999999997</v>
      </c>
      <c r="H260" s="263">
        <f t="shared" si="66"/>
        <v>0.32</v>
      </c>
      <c r="I260" s="263">
        <f t="shared" si="66"/>
        <v>271</v>
      </c>
      <c r="J260" s="263">
        <f t="shared" si="66"/>
        <v>1720.72</v>
      </c>
      <c r="K260" s="263">
        <f t="shared" si="66"/>
        <v>28.7</v>
      </c>
      <c r="L260" s="263">
        <f t="shared" si="66"/>
        <v>28.69</v>
      </c>
      <c r="M260" s="263">
        <f t="shared" si="66"/>
        <v>0</v>
      </c>
      <c r="N260" s="239">
        <f t="shared" si="66"/>
        <v>2070.6200000000003</v>
      </c>
    </row>
    <row r="261" spans="3:14">
      <c r="C261" s="215" t="s">
        <v>26</v>
      </c>
      <c r="D261" s="587"/>
      <c r="E261" s="262" t="s">
        <v>613</v>
      </c>
      <c r="F261" s="263">
        <f t="shared" si="66"/>
        <v>1.8622502999999999</v>
      </c>
      <c r="G261" s="263">
        <f t="shared" si="66"/>
        <v>0.290072</v>
      </c>
      <c r="H261" s="263">
        <f t="shared" si="66"/>
        <v>3.7242999999999998E-2</v>
      </c>
      <c r="I261" s="263">
        <f t="shared" si="66"/>
        <v>0</v>
      </c>
      <c r="J261" s="263">
        <f t="shared" si="66"/>
        <v>50.559764999999999</v>
      </c>
      <c r="K261" s="263">
        <f t="shared" si="66"/>
        <v>23.1858188</v>
      </c>
      <c r="L261" s="263">
        <f t="shared" si="66"/>
        <v>29.855416200000001</v>
      </c>
      <c r="M261" s="263">
        <f t="shared" si="66"/>
        <v>0</v>
      </c>
      <c r="N261" s="239">
        <f t="shared" si="66"/>
        <v>105.7905653</v>
      </c>
    </row>
    <row r="262" spans="3:14">
      <c r="C262" s="215" t="s">
        <v>26</v>
      </c>
      <c r="D262" s="587" t="s">
        <v>620</v>
      </c>
      <c r="E262" s="264" t="s">
        <v>566</v>
      </c>
      <c r="F262" s="265">
        <f t="shared" ref="F262:N262" si="67">SUBTOTAL(9,F260:F261)</f>
        <v>18.1622503</v>
      </c>
      <c r="G262" s="265">
        <f t="shared" si="67"/>
        <v>5.180072</v>
      </c>
      <c r="H262" s="265">
        <f t="shared" si="67"/>
        <v>0.35724299999999998</v>
      </c>
      <c r="I262" s="265">
        <f t="shared" si="67"/>
        <v>271</v>
      </c>
      <c r="J262" s="265">
        <f t="shared" si="67"/>
        <v>1771.279765</v>
      </c>
      <c r="K262" s="265">
        <f t="shared" si="67"/>
        <v>51.885818799999996</v>
      </c>
      <c r="L262" s="265">
        <f t="shared" si="67"/>
        <v>58.545416200000005</v>
      </c>
      <c r="M262" s="265">
        <f t="shared" si="67"/>
        <v>0</v>
      </c>
      <c r="N262" s="265">
        <f t="shared" si="67"/>
        <v>2176.4105653000001</v>
      </c>
    </row>
    <row r="263" spans="3:14">
      <c r="C263" s="215" t="s">
        <v>31</v>
      </c>
      <c r="D263" s="587" t="s">
        <v>593</v>
      </c>
      <c r="E263" s="262" t="s">
        <v>73</v>
      </c>
      <c r="F263" s="263">
        <f t="shared" ref="F263:N264" si="68">SUMIFS(F$3:F$87,$D$3:$D$87,$C263,$C$3:$C$87,$E263,$E$3:$E$87,$E$84)</f>
        <v>25.385468500000002</v>
      </c>
      <c r="G263" s="263">
        <f t="shared" si="68"/>
        <v>7.3782736130000002</v>
      </c>
      <c r="H263" s="263">
        <f t="shared" si="68"/>
        <v>0.50770930000000003</v>
      </c>
      <c r="I263" s="263">
        <f t="shared" si="68"/>
        <v>0</v>
      </c>
      <c r="J263" s="263">
        <f t="shared" si="68"/>
        <v>7.2493467999999996</v>
      </c>
      <c r="K263" s="263">
        <f t="shared" si="68"/>
        <v>6.3448148</v>
      </c>
      <c r="L263" s="263">
        <f t="shared" si="68"/>
        <v>6.3448148</v>
      </c>
      <c r="M263" s="263">
        <f t="shared" si="68"/>
        <v>0</v>
      </c>
      <c r="N263" s="239">
        <f t="shared" si="68"/>
        <v>53.210427813000003</v>
      </c>
    </row>
    <row r="264" spans="3:14">
      <c r="C264" s="215" t="s">
        <v>31</v>
      </c>
      <c r="D264" s="587"/>
      <c r="E264" s="262" t="s">
        <v>613</v>
      </c>
      <c r="F264" s="263">
        <f t="shared" si="68"/>
        <v>0</v>
      </c>
      <c r="G264" s="263">
        <f t="shared" si="68"/>
        <v>0</v>
      </c>
      <c r="H264" s="263">
        <f t="shared" si="68"/>
        <v>0</v>
      </c>
      <c r="I264" s="263">
        <f t="shared" si="68"/>
        <v>0</v>
      </c>
      <c r="J264" s="263">
        <f t="shared" si="68"/>
        <v>0</v>
      </c>
      <c r="K264" s="263">
        <f t="shared" si="68"/>
        <v>0</v>
      </c>
      <c r="L264" s="263">
        <f t="shared" si="68"/>
        <v>0</v>
      </c>
      <c r="M264" s="263">
        <f t="shared" si="68"/>
        <v>0</v>
      </c>
      <c r="N264" s="239">
        <f t="shared" si="68"/>
        <v>0</v>
      </c>
    </row>
    <row r="265" spans="3:14">
      <c r="C265" s="215" t="s">
        <v>31</v>
      </c>
      <c r="D265" s="587" t="s">
        <v>621</v>
      </c>
      <c r="E265" s="264" t="s">
        <v>566</v>
      </c>
      <c r="F265" s="265">
        <f t="shared" ref="F265:N265" si="69">SUBTOTAL(9,F263:F264)</f>
        <v>25.385468500000002</v>
      </c>
      <c r="G265" s="265">
        <f t="shared" si="69"/>
        <v>7.3782736130000002</v>
      </c>
      <c r="H265" s="265">
        <f t="shared" si="69"/>
        <v>0.50770930000000003</v>
      </c>
      <c r="I265" s="265">
        <f t="shared" si="69"/>
        <v>0</v>
      </c>
      <c r="J265" s="265">
        <f t="shared" si="69"/>
        <v>7.2493467999999996</v>
      </c>
      <c r="K265" s="265">
        <f t="shared" si="69"/>
        <v>6.3448148</v>
      </c>
      <c r="L265" s="265">
        <f t="shared" si="69"/>
        <v>6.3448148</v>
      </c>
      <c r="M265" s="265">
        <f t="shared" si="69"/>
        <v>0</v>
      </c>
      <c r="N265" s="265">
        <f t="shared" si="69"/>
        <v>53.210427813000003</v>
      </c>
    </row>
    <row r="266" spans="3:14">
      <c r="C266" s="215" t="s">
        <v>29</v>
      </c>
      <c r="D266" s="587" t="s">
        <v>601</v>
      </c>
      <c r="E266" s="262" t="s">
        <v>73</v>
      </c>
      <c r="F266" s="263">
        <f t="shared" ref="F266:N267" si="70">SUMIFS(F$3:F$87,$D$3:$D$87,$C266,$C$3:$C$87,$E266,$E$3:$E$87,$E$84)</f>
        <v>583.86649999999997</v>
      </c>
      <c r="G266" s="263">
        <f t="shared" si="70"/>
        <v>177.41679999999999</v>
      </c>
      <c r="H266" s="263">
        <f t="shared" si="70"/>
        <v>11.621700000000001</v>
      </c>
      <c r="I266" s="263">
        <f t="shared" si="70"/>
        <v>0</v>
      </c>
      <c r="J266" s="263">
        <f t="shared" si="70"/>
        <v>911.48689999999999</v>
      </c>
      <c r="K266" s="263">
        <f t="shared" si="70"/>
        <v>73.934100000000001</v>
      </c>
      <c r="L266" s="263">
        <f t="shared" si="70"/>
        <v>73.934100000000001</v>
      </c>
      <c r="M266" s="263">
        <f t="shared" si="70"/>
        <v>0</v>
      </c>
      <c r="N266" s="239">
        <f t="shared" si="70"/>
        <v>1832.2601</v>
      </c>
    </row>
    <row r="267" spans="3:14">
      <c r="C267" s="215" t="s">
        <v>29</v>
      </c>
      <c r="D267" s="587"/>
      <c r="E267" s="262" t="s">
        <v>613</v>
      </c>
      <c r="F267" s="263">
        <f t="shared" si="70"/>
        <v>0</v>
      </c>
      <c r="G267" s="263">
        <f t="shared" si="70"/>
        <v>0</v>
      </c>
      <c r="H267" s="263">
        <f t="shared" si="70"/>
        <v>0</v>
      </c>
      <c r="I267" s="263">
        <f t="shared" si="70"/>
        <v>0</v>
      </c>
      <c r="J267" s="263">
        <f t="shared" si="70"/>
        <v>0</v>
      </c>
      <c r="K267" s="263">
        <f t="shared" si="70"/>
        <v>0</v>
      </c>
      <c r="L267" s="263">
        <f t="shared" si="70"/>
        <v>0</v>
      </c>
      <c r="M267" s="263">
        <f t="shared" si="70"/>
        <v>0</v>
      </c>
      <c r="N267" s="239">
        <f t="shared" si="70"/>
        <v>0</v>
      </c>
    </row>
    <row r="268" spans="3:14">
      <c r="C268" s="215" t="s">
        <v>29</v>
      </c>
      <c r="D268" s="587" t="s">
        <v>622</v>
      </c>
      <c r="E268" s="264" t="s">
        <v>566</v>
      </c>
      <c r="F268" s="265">
        <f t="shared" ref="F268:N268" si="71">SUBTOTAL(9,F266:F267)</f>
        <v>583.86649999999997</v>
      </c>
      <c r="G268" s="265">
        <f t="shared" si="71"/>
        <v>177.41679999999999</v>
      </c>
      <c r="H268" s="265">
        <f t="shared" si="71"/>
        <v>11.621700000000001</v>
      </c>
      <c r="I268" s="265">
        <f t="shared" si="71"/>
        <v>0</v>
      </c>
      <c r="J268" s="265">
        <f t="shared" si="71"/>
        <v>911.48689999999999</v>
      </c>
      <c r="K268" s="265">
        <f t="shared" si="71"/>
        <v>73.934100000000001</v>
      </c>
      <c r="L268" s="265">
        <f t="shared" si="71"/>
        <v>73.934100000000001</v>
      </c>
      <c r="M268" s="265">
        <f t="shared" si="71"/>
        <v>0</v>
      </c>
      <c r="N268" s="265">
        <f t="shared" si="71"/>
        <v>1832.2601</v>
      </c>
    </row>
    <row r="269" spans="3:14">
      <c r="D269" s="588" t="s">
        <v>591</v>
      </c>
      <c r="E269" s="260" t="s">
        <v>73</v>
      </c>
      <c r="F269" s="239">
        <f>SUMIFS(F$236:F$268,$E$236:$E$268,$E269)</f>
        <v>15401.712647</v>
      </c>
      <c r="G269" s="239">
        <f t="shared" ref="G269:N270" si="72">SUMIFS(G$236:G$268,$E$236:$E$268,$E269)</f>
        <v>4535.419144513</v>
      </c>
      <c r="H269" s="239">
        <f t="shared" si="72"/>
        <v>305.67834669999996</v>
      </c>
      <c r="I269" s="239">
        <f t="shared" si="72"/>
        <v>9870.119999999999</v>
      </c>
      <c r="J269" s="239">
        <f t="shared" si="72"/>
        <v>27915.866107900001</v>
      </c>
      <c r="K269" s="239">
        <f t="shared" si="72"/>
        <v>1771.1923297000001</v>
      </c>
      <c r="L269" s="239">
        <f t="shared" si="72"/>
        <v>2003.5409531</v>
      </c>
      <c r="M269" s="239">
        <f t="shared" si="72"/>
        <v>6.24</v>
      </c>
      <c r="N269" s="239">
        <f t="shared" si="72"/>
        <v>61809.769528913006</v>
      </c>
    </row>
    <row r="270" spans="3:14">
      <c r="D270" s="588"/>
      <c r="E270" s="260" t="s">
        <v>613</v>
      </c>
      <c r="F270" s="239">
        <f>SUMIFS(F$236:F$268,$E$236:$E$268,$E270)</f>
        <v>7068.8036902929998</v>
      </c>
      <c r="G270" s="239">
        <f t="shared" si="72"/>
        <v>703.25442524100004</v>
      </c>
      <c r="H270" s="239">
        <f t="shared" si="72"/>
        <v>43.357767088999992</v>
      </c>
      <c r="I270" s="239">
        <f t="shared" si="72"/>
        <v>841.82450834999997</v>
      </c>
      <c r="J270" s="239">
        <f t="shared" si="72"/>
        <v>4054.1821841600004</v>
      </c>
      <c r="K270" s="239">
        <f t="shared" si="72"/>
        <v>1187.2552946300002</v>
      </c>
      <c r="L270" s="239">
        <f t="shared" si="72"/>
        <v>775.79640232800011</v>
      </c>
      <c r="M270" s="239">
        <f t="shared" si="72"/>
        <v>0</v>
      </c>
      <c r="N270" s="239">
        <f t="shared" si="72"/>
        <v>14674.474272091</v>
      </c>
    </row>
    <row r="271" spans="3:14">
      <c r="D271" s="588"/>
      <c r="E271" s="260" t="s">
        <v>566</v>
      </c>
      <c r="F271" s="239">
        <f>SUBTOTAL(9,F269:F270)</f>
        <v>22470.516337293</v>
      </c>
      <c r="G271" s="239">
        <f t="shared" ref="G271:M271" si="73">SUBTOTAL(9,G269:G270)</f>
        <v>5238.6735697539998</v>
      </c>
      <c r="H271" s="239">
        <f t="shared" si="73"/>
        <v>349.03611378899996</v>
      </c>
      <c r="I271" s="239">
        <f t="shared" si="73"/>
        <v>10711.94450835</v>
      </c>
      <c r="J271" s="239">
        <f t="shared" si="73"/>
        <v>31970.048292060001</v>
      </c>
      <c r="K271" s="239">
        <f t="shared" si="73"/>
        <v>2958.4476243300005</v>
      </c>
      <c r="L271" s="239">
        <f t="shared" si="73"/>
        <v>2779.3373554280001</v>
      </c>
      <c r="M271" s="239">
        <f t="shared" si="73"/>
        <v>6.24</v>
      </c>
      <c r="N271" s="239">
        <f>SUBTOTAL(9,N269:N270)</f>
        <v>76484.243801004006</v>
      </c>
    </row>
    <row r="272" spans="3:14">
      <c r="N272" s="232"/>
    </row>
    <row r="273" spans="14:14">
      <c r="N273" s="232"/>
    </row>
  </sheetData>
  <autoFilter ref="A2:N86">
    <filterColumn colId="0">
      <filters>
        <filter val="WBPDCL_B"/>
        <filter val="WBPDCL_BN"/>
        <filter val="WBPDCL_GB"/>
        <filter val="WBPDCL_PN"/>
      </filters>
    </filterColumn>
  </autoFilter>
  <mergeCells count="12">
    <mergeCell ref="D254:D256"/>
    <mergeCell ref="D269:D271"/>
    <mergeCell ref="D242:D244"/>
    <mergeCell ref="D257:D259"/>
    <mergeCell ref="D260:D262"/>
    <mergeCell ref="D263:D265"/>
    <mergeCell ref="D266:D268"/>
    <mergeCell ref="D236:D238"/>
    <mergeCell ref="D239:D241"/>
    <mergeCell ref="D245:D247"/>
    <mergeCell ref="D248:D250"/>
    <mergeCell ref="D251:D253"/>
  </mergeCells>
  <phoneticPr fontId="2" type="noConversion"/>
  <pageMargins left="0.75" right="0.75" top="1" bottom="1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282"/>
  <sheetViews>
    <sheetView zoomScale="130" zoomScaleNormal="130" workbookViewId="0">
      <pane xSplit="5" ySplit="2" topLeftCell="F153" activePane="bottomRight" state="frozen"/>
      <selection activeCell="C1" sqref="C1"/>
      <selection pane="topRight" activeCell="H1" sqref="H1"/>
      <selection pane="bottomLeft" activeCell="C3" sqref="C3"/>
      <selection pane="bottomRight" activeCell="I164" sqref="I164"/>
    </sheetView>
  </sheetViews>
  <sheetFormatPr defaultColWidth="8.85546875" defaultRowHeight="16.5"/>
  <cols>
    <col min="1" max="1" width="15.42578125" style="360" customWidth="1"/>
    <col min="2" max="2" width="23" style="360" customWidth="1"/>
    <col min="3" max="3" width="9.85546875" style="360" customWidth="1"/>
    <col min="4" max="4" width="11.5703125" style="361" customWidth="1"/>
    <col min="5" max="5" width="8.7109375" style="362" customWidth="1"/>
    <col min="6" max="11" width="11.5703125" style="363" customWidth="1"/>
    <col min="12" max="12" width="13.28515625" style="363" customWidth="1"/>
    <col min="13" max="13" width="14" style="363" customWidth="1"/>
    <col min="14" max="15" width="11.5703125" style="363" customWidth="1"/>
    <col min="16" max="16" width="13.140625" style="364" customWidth="1"/>
    <col min="17" max="17" width="15.5703125" style="364" bestFit="1" customWidth="1"/>
    <col min="18" max="18" width="14.5703125" style="364" bestFit="1" customWidth="1"/>
    <col min="19" max="19" width="14.5703125" style="364" customWidth="1"/>
    <col min="20" max="20" width="11" style="365" bestFit="1" customWidth="1"/>
    <col min="21" max="21" width="11" style="365" customWidth="1"/>
    <col min="22" max="22" width="15.42578125" style="365" bestFit="1" customWidth="1"/>
    <col min="23" max="24" width="11.42578125" style="365" bestFit="1" customWidth="1"/>
    <col min="25" max="25" width="12.7109375" style="365" bestFit="1" customWidth="1"/>
    <col min="26" max="26" width="12" style="365" bestFit="1" customWidth="1"/>
    <col min="27" max="29" width="13.85546875" style="365" bestFit="1" customWidth="1"/>
    <col min="30" max="30" width="11.42578125" style="365" bestFit="1" customWidth="1"/>
    <col min="31" max="31" width="16.28515625" style="365" bestFit="1" customWidth="1"/>
    <col min="32" max="33" width="11.42578125" style="365" bestFit="1" customWidth="1"/>
    <col min="34" max="16384" width="8.85546875" style="365"/>
  </cols>
  <sheetData>
    <row r="1" spans="1:23">
      <c r="A1" s="359" t="s">
        <v>630</v>
      </c>
    </row>
    <row r="2" spans="1:23" ht="33">
      <c r="A2" s="366" t="s">
        <v>116</v>
      </c>
      <c r="B2" s="366" t="s">
        <v>507</v>
      </c>
      <c r="C2" s="366" t="s">
        <v>626</v>
      </c>
      <c r="D2" s="367" t="s">
        <v>115</v>
      </c>
      <c r="E2" s="368" t="s">
        <v>516</v>
      </c>
      <c r="F2" s="368" t="s">
        <v>508</v>
      </c>
      <c r="G2" s="368" t="s">
        <v>509</v>
      </c>
      <c r="H2" s="368" t="s">
        <v>510</v>
      </c>
      <c r="I2" s="368" t="s">
        <v>628</v>
      </c>
      <c r="J2" s="368" t="s">
        <v>629</v>
      </c>
      <c r="K2" s="368" t="s">
        <v>511</v>
      </c>
      <c r="L2" s="368" t="s">
        <v>512</v>
      </c>
      <c r="M2" s="368" t="s">
        <v>517</v>
      </c>
      <c r="N2" s="368" t="s">
        <v>513</v>
      </c>
      <c r="O2" s="368" t="s">
        <v>514</v>
      </c>
      <c r="P2" s="369" t="s">
        <v>515</v>
      </c>
      <c r="Q2" s="370"/>
    </row>
    <row r="3" spans="1:23" s="375" customFormat="1">
      <c r="A3" s="371" t="s">
        <v>10</v>
      </c>
      <c r="B3" s="371" t="s">
        <v>73</v>
      </c>
      <c r="C3" s="371" t="s">
        <v>73</v>
      </c>
      <c r="D3" s="372" t="s">
        <v>24</v>
      </c>
      <c r="E3" s="373" t="s">
        <v>71</v>
      </c>
      <c r="F3" s="374">
        <v>388.75</v>
      </c>
      <c r="G3" s="374">
        <v>131.41999999999999</v>
      </c>
      <c r="H3" s="374">
        <v>7.96</v>
      </c>
      <c r="I3" s="374">
        <v>0</v>
      </c>
      <c r="J3" s="375">
        <v>0.28999999999999998</v>
      </c>
      <c r="K3" s="374">
        <v>75.78</v>
      </c>
      <c r="L3" s="374">
        <v>584.92999999999995</v>
      </c>
      <c r="M3" s="374">
        <v>49.75</v>
      </c>
      <c r="N3" s="374">
        <v>49.75</v>
      </c>
      <c r="O3" s="374">
        <v>0</v>
      </c>
      <c r="P3" s="376">
        <f t="shared" ref="P3:P34" si="0">SUM(F3:O3)</f>
        <v>1288.6299999999999</v>
      </c>
      <c r="Q3" s="377"/>
      <c r="V3" s="378"/>
      <c r="W3" s="378"/>
    </row>
    <row r="4" spans="1:23" s="375" customFormat="1">
      <c r="A4" s="371" t="s">
        <v>10</v>
      </c>
      <c r="B4" s="371" t="s">
        <v>73</v>
      </c>
      <c r="C4" s="371" t="s">
        <v>73</v>
      </c>
      <c r="D4" s="372" t="s">
        <v>26</v>
      </c>
      <c r="E4" s="373" t="s">
        <v>71</v>
      </c>
      <c r="F4" s="374">
        <v>16.45</v>
      </c>
      <c r="G4" s="374">
        <v>4.92</v>
      </c>
      <c r="H4" s="374">
        <v>0.33</v>
      </c>
      <c r="I4" s="374">
        <v>0</v>
      </c>
      <c r="J4" s="375">
        <v>82.9</v>
      </c>
      <c r="K4" s="374">
        <v>0</v>
      </c>
      <c r="L4" s="374">
        <v>2860.28</v>
      </c>
      <c r="M4" s="374">
        <v>7.86</v>
      </c>
      <c r="N4" s="374">
        <v>7.86</v>
      </c>
      <c r="O4" s="374">
        <v>0</v>
      </c>
      <c r="P4" s="376">
        <f t="shared" si="0"/>
        <v>2980.6000000000004</v>
      </c>
      <c r="Q4" s="377"/>
      <c r="V4" s="378"/>
      <c r="W4" s="378"/>
    </row>
    <row r="5" spans="1:23" s="375" customFormat="1">
      <c r="A5" s="371" t="s">
        <v>11</v>
      </c>
      <c r="B5" s="371" t="s">
        <v>73</v>
      </c>
      <c r="C5" s="371" t="s">
        <v>73</v>
      </c>
      <c r="D5" s="372" t="s">
        <v>24</v>
      </c>
      <c r="E5" s="373" t="s">
        <v>71</v>
      </c>
      <c r="F5" s="374">
        <v>1807.66</v>
      </c>
      <c r="G5" s="374">
        <v>539.52</v>
      </c>
      <c r="H5" s="374">
        <v>36.39</v>
      </c>
      <c r="I5" s="374">
        <v>0</v>
      </c>
      <c r="J5" s="375">
        <v>3.63</v>
      </c>
      <c r="K5" s="374">
        <v>0</v>
      </c>
      <c r="L5" s="374">
        <v>1571.64</v>
      </c>
      <c r="M5" s="374">
        <v>227.15</v>
      </c>
      <c r="N5" s="374">
        <v>230.15</v>
      </c>
      <c r="O5" s="374">
        <v>0</v>
      </c>
      <c r="P5" s="376">
        <f t="shared" si="0"/>
        <v>4416.1399999999994</v>
      </c>
      <c r="Q5" s="377"/>
      <c r="V5" s="378"/>
      <c r="W5" s="378"/>
    </row>
    <row r="6" spans="1:23" s="375" customFormat="1">
      <c r="A6" s="371" t="s">
        <v>11</v>
      </c>
      <c r="B6" s="371" t="s">
        <v>73</v>
      </c>
      <c r="C6" s="371" t="s">
        <v>73</v>
      </c>
      <c r="D6" s="372" t="s">
        <v>26</v>
      </c>
      <c r="E6" s="373" t="s">
        <v>71</v>
      </c>
      <c r="F6" s="374">
        <v>0</v>
      </c>
      <c r="G6" s="374">
        <v>0</v>
      </c>
      <c r="H6" s="374">
        <v>0</v>
      </c>
      <c r="I6" s="374">
        <v>0</v>
      </c>
      <c r="J6" s="375">
        <v>0.03</v>
      </c>
      <c r="K6" s="374">
        <v>0</v>
      </c>
      <c r="L6" s="374">
        <v>1.95</v>
      </c>
      <c r="M6" s="374">
        <v>0.04</v>
      </c>
      <c r="N6" s="374">
        <v>0.04</v>
      </c>
      <c r="O6" s="374">
        <v>0</v>
      </c>
      <c r="P6" s="376">
        <f t="shared" si="0"/>
        <v>2.06</v>
      </c>
      <c r="Q6" s="377"/>
      <c r="V6" s="378"/>
      <c r="W6" s="378"/>
    </row>
    <row r="7" spans="1:23" s="375" customFormat="1">
      <c r="A7" s="371" t="s">
        <v>12</v>
      </c>
      <c r="B7" s="371" t="s">
        <v>73</v>
      </c>
      <c r="C7" s="371" t="s">
        <v>73</v>
      </c>
      <c r="D7" s="372" t="s">
        <v>24</v>
      </c>
      <c r="E7" s="373" t="s">
        <v>71</v>
      </c>
      <c r="F7" s="374">
        <v>2120.2213268999999</v>
      </c>
      <c r="G7" s="374">
        <v>637.17984269999999</v>
      </c>
      <c r="H7" s="374">
        <v>45.240811100000002</v>
      </c>
      <c r="I7" s="374">
        <v>1023.66</v>
      </c>
      <c r="J7" s="374">
        <v>3.2997499999999999E-2</v>
      </c>
      <c r="K7" s="374">
        <v>1358.81</v>
      </c>
      <c r="L7" s="374">
        <v>3319.0165415000001</v>
      </c>
      <c r="M7" s="374">
        <v>315.37464319999998</v>
      </c>
      <c r="N7" s="374">
        <v>315.3746433</v>
      </c>
      <c r="O7" s="374">
        <v>0</v>
      </c>
      <c r="P7" s="376">
        <f t="shared" si="0"/>
        <v>9134.9108061999996</v>
      </c>
      <c r="Q7" s="377"/>
      <c r="V7" s="378"/>
      <c r="W7" s="378"/>
    </row>
    <row r="8" spans="1:23" s="375" customFormat="1">
      <c r="A8" s="371" t="s">
        <v>13</v>
      </c>
      <c r="B8" s="371" t="s">
        <v>73</v>
      </c>
      <c r="C8" s="371" t="s">
        <v>73</v>
      </c>
      <c r="D8" s="372" t="s">
        <v>27</v>
      </c>
      <c r="E8" s="373" t="s">
        <v>71</v>
      </c>
      <c r="F8" s="374">
        <v>2354.04</v>
      </c>
      <c r="G8" s="374">
        <v>706.29</v>
      </c>
      <c r="H8" s="374">
        <v>47.09</v>
      </c>
      <c r="I8" s="374">
        <v>4195.75</v>
      </c>
      <c r="J8" s="375">
        <v>0.47</v>
      </c>
      <c r="K8" s="374">
        <v>2786.3</v>
      </c>
      <c r="L8" s="374">
        <v>4668.37</v>
      </c>
      <c r="M8" s="374">
        <v>277.02999999999997</v>
      </c>
      <c r="N8" s="374">
        <v>277.02999999999997</v>
      </c>
      <c r="O8" s="374">
        <v>0</v>
      </c>
      <c r="P8" s="376">
        <f t="shared" si="0"/>
        <v>15312.370000000003</v>
      </c>
      <c r="Q8" s="377"/>
      <c r="V8" s="378"/>
      <c r="W8" s="378"/>
    </row>
    <row r="9" spans="1:23" s="375" customFormat="1">
      <c r="A9" s="371" t="s">
        <v>13</v>
      </c>
      <c r="B9" s="371" t="s">
        <v>73</v>
      </c>
      <c r="C9" s="371" t="s">
        <v>73</v>
      </c>
      <c r="D9" s="372" t="s">
        <v>29</v>
      </c>
      <c r="E9" s="373" t="s">
        <v>71</v>
      </c>
      <c r="F9" s="374">
        <v>606.12</v>
      </c>
      <c r="G9" s="374">
        <v>180.34</v>
      </c>
      <c r="H9" s="374">
        <v>12.49</v>
      </c>
      <c r="I9" s="374">
        <v>0</v>
      </c>
      <c r="J9" s="375">
        <v>4.54</v>
      </c>
      <c r="K9" s="374">
        <v>0</v>
      </c>
      <c r="L9" s="374">
        <v>850.17</v>
      </c>
      <c r="M9" s="374">
        <v>76.73</v>
      </c>
      <c r="N9" s="374">
        <v>76.73</v>
      </c>
      <c r="O9" s="374">
        <v>0</v>
      </c>
      <c r="P9" s="376">
        <f t="shared" si="0"/>
        <v>1807.12</v>
      </c>
      <c r="Q9" s="377"/>
      <c r="V9" s="378"/>
      <c r="W9" s="378"/>
    </row>
    <row r="10" spans="1:23" s="375" customFormat="1">
      <c r="A10" s="371" t="s">
        <v>14</v>
      </c>
      <c r="B10" s="371" t="s">
        <v>73</v>
      </c>
      <c r="C10" s="371" t="s">
        <v>73</v>
      </c>
      <c r="D10" s="372" t="s">
        <v>27</v>
      </c>
      <c r="E10" s="373" t="s">
        <v>71</v>
      </c>
      <c r="F10" s="374">
        <v>93.7705445</v>
      </c>
      <c r="G10" s="374">
        <v>28.1312712</v>
      </c>
      <c r="H10" s="374">
        <v>1.8754170999999999</v>
      </c>
      <c r="I10" s="374">
        <v>0</v>
      </c>
      <c r="J10" s="374">
        <v>0.2196022</v>
      </c>
      <c r="K10" s="374">
        <v>0</v>
      </c>
      <c r="L10" s="374">
        <v>98.060997599999993</v>
      </c>
      <c r="M10" s="374">
        <v>14.311758299999999</v>
      </c>
      <c r="N10" s="374">
        <v>14.311758299999999</v>
      </c>
      <c r="O10" s="374">
        <v>0</v>
      </c>
      <c r="P10" s="376">
        <f t="shared" si="0"/>
        <v>250.6813492</v>
      </c>
      <c r="Q10" s="379" t="s">
        <v>631</v>
      </c>
      <c r="R10" s="363">
        <v>13.9737115</v>
      </c>
      <c r="S10" s="363"/>
      <c r="T10" s="379" t="s">
        <v>632</v>
      </c>
      <c r="U10" s="380"/>
      <c r="V10" s="363">
        <v>34.5646086</v>
      </c>
      <c r="W10" s="378"/>
    </row>
    <row r="11" spans="1:23" s="375" customFormat="1">
      <c r="A11" s="371" t="s">
        <v>14</v>
      </c>
      <c r="B11" s="371" t="s">
        <v>73</v>
      </c>
      <c r="C11" s="371" t="s">
        <v>73</v>
      </c>
      <c r="D11" s="372" t="s">
        <v>28</v>
      </c>
      <c r="E11" s="373" t="s">
        <v>71</v>
      </c>
      <c r="F11" s="374">
        <v>2261.6835369999999</v>
      </c>
      <c r="G11" s="374">
        <v>661.79872750000004</v>
      </c>
      <c r="H11" s="374">
        <v>44.120306999999997</v>
      </c>
      <c r="I11" s="374">
        <v>0</v>
      </c>
      <c r="J11" s="374">
        <v>1.8888990000000001</v>
      </c>
      <c r="K11" s="374">
        <v>0</v>
      </c>
      <c r="L11" s="374">
        <v>2715.0291608000002</v>
      </c>
      <c r="M11" s="374">
        <v>246.56212980000001</v>
      </c>
      <c r="N11" s="374">
        <v>246.56212980000001</v>
      </c>
      <c r="O11" s="374">
        <v>0</v>
      </c>
      <c r="P11" s="376">
        <f t="shared" si="0"/>
        <v>6177.6448908999992</v>
      </c>
      <c r="Q11" s="374"/>
      <c r="V11" s="378"/>
      <c r="W11" s="378"/>
    </row>
    <row r="12" spans="1:23" s="375" customFormat="1">
      <c r="A12" s="371" t="s">
        <v>15</v>
      </c>
      <c r="B12" s="371" t="s">
        <v>73</v>
      </c>
      <c r="C12" s="371" t="s">
        <v>73</v>
      </c>
      <c r="D12" s="372" t="s">
        <v>27</v>
      </c>
      <c r="E12" s="373" t="s">
        <v>71</v>
      </c>
      <c r="F12" s="374">
        <v>404.79188775700004</v>
      </c>
      <c r="G12" s="374">
        <v>119.20202569000001</v>
      </c>
      <c r="H12" s="374">
        <v>8.6201810629999986</v>
      </c>
      <c r="I12" s="374">
        <v>0</v>
      </c>
      <c r="J12" s="374"/>
      <c r="K12" s="374">
        <v>0</v>
      </c>
      <c r="L12" s="374">
        <v>463.33372000000003</v>
      </c>
      <c r="M12" s="374">
        <v>53.849820678</v>
      </c>
      <c r="N12" s="374">
        <v>53.849820678</v>
      </c>
      <c r="O12" s="374">
        <v>0</v>
      </c>
      <c r="P12" s="376">
        <f t="shared" si="0"/>
        <v>1103.6474558660002</v>
      </c>
      <c r="Q12" s="377"/>
      <c r="V12" s="378"/>
      <c r="W12" s="378"/>
    </row>
    <row r="13" spans="1:23" s="375" customFormat="1">
      <c r="A13" s="371" t="s">
        <v>15</v>
      </c>
      <c r="B13" s="371" t="s">
        <v>73</v>
      </c>
      <c r="C13" s="371" t="s">
        <v>73</v>
      </c>
      <c r="D13" s="372" t="s">
        <v>30</v>
      </c>
      <c r="E13" s="373" t="s">
        <v>71</v>
      </c>
      <c r="F13" s="374">
        <v>2843.8375210119998</v>
      </c>
      <c r="G13" s="374">
        <v>874.24512261500001</v>
      </c>
      <c r="H13" s="374">
        <v>60.459390743000007</v>
      </c>
      <c r="I13" s="374">
        <v>0</v>
      </c>
      <c r="J13" s="374"/>
      <c r="K13" s="374">
        <v>2428.2458999999999</v>
      </c>
      <c r="L13" s="374">
        <v>6708.6699375999997</v>
      </c>
      <c r="M13" s="374">
        <v>386.91535803900001</v>
      </c>
      <c r="N13" s="374">
        <v>386.91535803900001</v>
      </c>
      <c r="O13" s="374">
        <v>0</v>
      </c>
      <c r="P13" s="376">
        <f t="shared" si="0"/>
        <v>13689.288588047999</v>
      </c>
      <c r="Q13" s="377"/>
      <c r="R13" s="374"/>
      <c r="S13" s="374"/>
      <c r="V13" s="378"/>
      <c r="W13" s="378"/>
    </row>
    <row r="14" spans="1:23" s="375" customFormat="1">
      <c r="A14" s="371" t="s">
        <v>15</v>
      </c>
      <c r="B14" s="371" t="s">
        <v>73</v>
      </c>
      <c r="C14" s="371" t="s">
        <v>73</v>
      </c>
      <c r="D14" s="372" t="s">
        <v>26</v>
      </c>
      <c r="E14" s="373" t="s">
        <v>71</v>
      </c>
      <c r="F14" s="374">
        <v>0</v>
      </c>
      <c r="G14" s="374">
        <v>0</v>
      </c>
      <c r="H14" s="374">
        <v>0</v>
      </c>
      <c r="I14" s="374">
        <v>0</v>
      </c>
      <c r="J14" s="374">
        <v>0</v>
      </c>
      <c r="K14" s="374">
        <v>0</v>
      </c>
      <c r="L14" s="374">
        <v>0</v>
      </c>
      <c r="M14" s="374">
        <v>0</v>
      </c>
      <c r="N14" s="374">
        <v>0</v>
      </c>
      <c r="O14" s="374">
        <v>0</v>
      </c>
      <c r="P14" s="376">
        <f t="shared" si="0"/>
        <v>0</v>
      </c>
      <c r="Q14" s="377"/>
      <c r="V14" s="378"/>
      <c r="W14" s="378"/>
    </row>
    <row r="15" spans="1:23" s="375" customFormat="1">
      <c r="A15" s="381" t="s">
        <v>538</v>
      </c>
      <c r="B15" s="381" t="s">
        <v>539</v>
      </c>
      <c r="C15" s="371" t="s">
        <v>73</v>
      </c>
      <c r="D15" s="372" t="s">
        <v>30</v>
      </c>
      <c r="E15" s="373" t="s">
        <v>71</v>
      </c>
      <c r="F15" s="374">
        <v>0</v>
      </c>
      <c r="G15" s="374">
        <v>0</v>
      </c>
      <c r="H15" s="374">
        <v>0</v>
      </c>
      <c r="I15" s="374">
        <v>0</v>
      </c>
      <c r="J15" s="375">
        <v>0</v>
      </c>
      <c r="K15" s="374">
        <v>0</v>
      </c>
      <c r="L15" s="374">
        <v>0</v>
      </c>
      <c r="M15" s="374">
        <v>0</v>
      </c>
      <c r="N15" s="374">
        <v>0</v>
      </c>
      <c r="O15" s="374">
        <v>0</v>
      </c>
      <c r="P15" s="376">
        <f t="shared" si="0"/>
        <v>0</v>
      </c>
      <c r="Q15" s="377"/>
      <c r="V15" s="378"/>
      <c r="W15" s="378"/>
    </row>
    <row r="16" spans="1:23" s="375" customFormat="1">
      <c r="A16" s="371" t="s">
        <v>16</v>
      </c>
      <c r="B16" s="371" t="s">
        <v>73</v>
      </c>
      <c r="C16" s="371" t="s">
        <v>73</v>
      </c>
      <c r="D16" s="372" t="s">
        <v>135</v>
      </c>
      <c r="E16" s="373" t="s">
        <v>71</v>
      </c>
      <c r="F16" s="374">
        <v>3183.5334794999999</v>
      </c>
      <c r="G16" s="374">
        <v>929.74358819999998</v>
      </c>
      <c r="H16" s="374">
        <v>61.929151922000003</v>
      </c>
      <c r="I16" s="374">
        <v>9000</v>
      </c>
      <c r="J16" s="374">
        <v>0</v>
      </c>
      <c r="K16" s="374">
        <v>4350</v>
      </c>
      <c r="L16" s="374">
        <v>7879.4976316000002</v>
      </c>
      <c r="M16" s="374">
        <v>378.0011409</v>
      </c>
      <c r="N16" s="374">
        <v>378.0011409</v>
      </c>
      <c r="O16" s="374">
        <v>0</v>
      </c>
      <c r="P16" s="376">
        <f t="shared" si="0"/>
        <v>26160.706133021999</v>
      </c>
      <c r="Q16" s="374"/>
      <c r="R16" s="374"/>
      <c r="S16" s="374"/>
      <c r="V16" s="378"/>
      <c r="W16" s="378"/>
    </row>
    <row r="17" spans="1:23" s="375" customFormat="1">
      <c r="A17" s="371" t="s">
        <v>17</v>
      </c>
      <c r="B17" s="371" t="s">
        <v>73</v>
      </c>
      <c r="C17" s="371" t="s">
        <v>73</v>
      </c>
      <c r="D17" s="372" t="s">
        <v>31</v>
      </c>
      <c r="E17" s="373" t="s">
        <v>71</v>
      </c>
      <c r="F17" s="374">
        <v>16.838377999999999</v>
      </c>
      <c r="G17" s="374">
        <v>5.0515135280000001</v>
      </c>
      <c r="H17" s="374">
        <v>0.3367676</v>
      </c>
      <c r="I17" s="374">
        <v>0</v>
      </c>
      <c r="J17" s="374">
        <v>5.9486597000000003</v>
      </c>
      <c r="K17" s="374">
        <v>0</v>
      </c>
      <c r="L17" s="374">
        <v>6.7050843999999996</v>
      </c>
      <c r="M17" s="374">
        <v>4.0148478000000001</v>
      </c>
      <c r="N17" s="374">
        <v>4.0148478000000001</v>
      </c>
      <c r="O17" s="374">
        <v>0</v>
      </c>
      <c r="P17" s="376">
        <f t="shared" si="0"/>
        <v>42.910098827999995</v>
      </c>
      <c r="Q17" s="377"/>
      <c r="V17" s="378"/>
      <c r="W17" s="378"/>
    </row>
    <row r="18" spans="1:23" s="384" customFormat="1">
      <c r="A18" s="371" t="s">
        <v>18</v>
      </c>
      <c r="B18" s="371" t="str">
        <f>A18</f>
        <v>SCCL</v>
      </c>
      <c r="C18" s="382" t="s">
        <v>613</v>
      </c>
      <c r="D18" s="372" t="s">
        <v>136</v>
      </c>
      <c r="E18" s="373" t="s">
        <v>71</v>
      </c>
      <c r="F18" s="374">
        <v>2900</v>
      </c>
      <c r="G18" s="374">
        <v>702</v>
      </c>
      <c r="H18" s="374">
        <v>20</v>
      </c>
      <c r="I18" s="374">
        <v>173</v>
      </c>
      <c r="J18" s="375"/>
      <c r="K18" s="374">
        <v>0</v>
      </c>
      <c r="L18" s="374">
        <v>0</v>
      </c>
      <c r="M18" s="374">
        <v>279</v>
      </c>
      <c r="N18" s="374">
        <v>279</v>
      </c>
      <c r="O18" s="374">
        <v>0</v>
      </c>
      <c r="P18" s="376">
        <f t="shared" si="0"/>
        <v>4353</v>
      </c>
      <c r="Q18" s="383"/>
      <c r="V18" s="385"/>
      <c r="W18" s="385"/>
    </row>
    <row r="19" spans="1:23" s="384" customFormat="1">
      <c r="A19" s="371" t="s">
        <v>18</v>
      </c>
      <c r="B19" s="371" t="str">
        <f>A19</f>
        <v>SCCL</v>
      </c>
      <c r="C19" s="382" t="s">
        <v>613</v>
      </c>
      <c r="D19" s="372" t="s">
        <v>135</v>
      </c>
      <c r="E19" s="373" t="s">
        <v>71</v>
      </c>
      <c r="F19" s="374"/>
      <c r="G19" s="374"/>
      <c r="H19" s="374"/>
      <c r="I19" s="374">
        <v>0</v>
      </c>
      <c r="J19" s="375"/>
      <c r="K19" s="374"/>
      <c r="L19" s="374"/>
      <c r="M19" s="374"/>
      <c r="N19" s="374">
        <v>0</v>
      </c>
      <c r="O19" s="374"/>
      <c r="P19" s="376">
        <f t="shared" si="0"/>
        <v>0</v>
      </c>
      <c r="Q19" s="383"/>
      <c r="V19" s="385"/>
      <c r="W19" s="385"/>
    </row>
    <row r="20" spans="1:23" s="384" customFormat="1">
      <c r="A20" s="386" t="s">
        <v>19</v>
      </c>
      <c r="B20" s="386" t="s">
        <v>633</v>
      </c>
      <c r="C20" s="387" t="s">
        <v>613</v>
      </c>
      <c r="D20" s="388" t="s">
        <v>23</v>
      </c>
      <c r="E20" s="389" t="s">
        <v>71</v>
      </c>
      <c r="F20" s="390">
        <v>0</v>
      </c>
      <c r="G20" s="390">
        <v>0</v>
      </c>
      <c r="H20" s="390">
        <v>0</v>
      </c>
      <c r="I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1">
        <f t="shared" si="0"/>
        <v>0</v>
      </c>
      <c r="Q20" s="383"/>
      <c r="V20" s="385"/>
      <c r="W20" s="385"/>
    </row>
    <row r="21" spans="1:23" s="384" customFormat="1">
      <c r="A21" s="386" t="s">
        <v>540</v>
      </c>
      <c r="B21" s="386" t="s">
        <v>541</v>
      </c>
      <c r="C21" s="387" t="s">
        <v>613</v>
      </c>
      <c r="D21" s="388" t="s">
        <v>24</v>
      </c>
      <c r="E21" s="389" t="s">
        <v>71</v>
      </c>
      <c r="F21" s="390">
        <v>0</v>
      </c>
      <c r="G21" s="390">
        <v>0</v>
      </c>
      <c r="H21" s="390">
        <v>0</v>
      </c>
      <c r="I21" s="390"/>
      <c r="K21" s="390">
        <v>0</v>
      </c>
      <c r="L21" s="390">
        <v>0</v>
      </c>
      <c r="M21" s="390">
        <v>0</v>
      </c>
      <c r="N21" s="390">
        <v>0</v>
      </c>
      <c r="O21" s="390">
        <v>0</v>
      </c>
      <c r="P21" s="391">
        <f t="shared" si="0"/>
        <v>0</v>
      </c>
      <c r="Q21" s="383"/>
      <c r="V21" s="385"/>
      <c r="W21" s="385"/>
    </row>
    <row r="22" spans="1:23" s="375" customFormat="1">
      <c r="A22" s="371" t="s">
        <v>542</v>
      </c>
      <c r="B22" s="371" t="s">
        <v>532</v>
      </c>
      <c r="C22" s="382" t="s">
        <v>613</v>
      </c>
      <c r="D22" s="372" t="s">
        <v>24</v>
      </c>
      <c r="E22" s="373" t="s">
        <v>71</v>
      </c>
      <c r="F22" s="374">
        <v>17.463097399999999</v>
      </c>
      <c r="G22" s="374">
        <v>4.9888444200000004</v>
      </c>
      <c r="H22" s="374">
        <v>0.34926194799999999</v>
      </c>
      <c r="I22" s="374">
        <v>0</v>
      </c>
      <c r="J22" s="374">
        <v>0</v>
      </c>
      <c r="K22" s="374">
        <v>0</v>
      </c>
      <c r="L22" s="374">
        <v>34.462884000000003</v>
      </c>
      <c r="M22" s="374">
        <v>2.088190671</v>
      </c>
      <c r="N22" s="374">
        <v>2.088190671</v>
      </c>
      <c r="O22" s="374">
        <v>0</v>
      </c>
      <c r="P22" s="376">
        <f t="shared" si="0"/>
        <v>61.440469109999995</v>
      </c>
      <c r="Q22" s="377"/>
      <c r="V22" s="378"/>
      <c r="W22" s="378"/>
    </row>
    <row r="23" spans="1:23" s="375" customFormat="1">
      <c r="A23" s="371" t="s">
        <v>152</v>
      </c>
      <c r="B23" s="371" t="s">
        <v>108</v>
      </c>
      <c r="C23" s="382" t="s">
        <v>613</v>
      </c>
      <c r="D23" s="372" t="s">
        <v>24</v>
      </c>
      <c r="E23" s="373" t="s">
        <v>71</v>
      </c>
      <c r="F23" s="374">
        <v>4.8928010000000004</v>
      </c>
      <c r="G23" s="374">
        <v>1.4678403</v>
      </c>
      <c r="H23" s="374">
        <v>9.7855999999999999E-2</v>
      </c>
      <c r="I23" s="374">
        <v>0</v>
      </c>
      <c r="J23" s="374">
        <v>0</v>
      </c>
      <c r="K23" s="374">
        <v>0</v>
      </c>
      <c r="L23" s="374">
        <v>0</v>
      </c>
      <c r="M23" s="374">
        <v>0.58126480000000003</v>
      </c>
      <c r="N23" s="374">
        <v>0.58126480000000003</v>
      </c>
      <c r="O23" s="374">
        <v>0</v>
      </c>
      <c r="P23" s="376">
        <f t="shared" si="0"/>
        <v>7.6210269000000004</v>
      </c>
      <c r="Q23" s="377"/>
      <c r="V23" s="378"/>
      <c r="W23" s="378"/>
    </row>
    <row r="24" spans="1:23" s="375" customFormat="1">
      <c r="A24" s="371" t="s">
        <v>151</v>
      </c>
      <c r="B24" s="381" t="s">
        <v>150</v>
      </c>
      <c r="C24" s="382" t="s">
        <v>613</v>
      </c>
      <c r="D24" s="372" t="s">
        <v>24</v>
      </c>
      <c r="E24" s="373" t="s">
        <v>71</v>
      </c>
      <c r="F24" s="374">
        <v>1.3416835</v>
      </c>
      <c r="G24" s="374">
        <v>0.402505</v>
      </c>
      <c r="H24" s="374">
        <v>2.6833699999999999E-2</v>
      </c>
      <c r="I24" s="374">
        <v>0</v>
      </c>
      <c r="K24" s="374">
        <v>0</v>
      </c>
      <c r="L24" s="374">
        <v>0</v>
      </c>
      <c r="M24" s="374">
        <v>0</v>
      </c>
      <c r="N24" s="374">
        <v>0.15939200000000001</v>
      </c>
      <c r="O24" s="374">
        <v>0</v>
      </c>
      <c r="P24" s="376">
        <f t="shared" si="0"/>
        <v>1.9304142</v>
      </c>
      <c r="Q24" s="377"/>
      <c r="V24" s="378"/>
      <c r="W24" s="378"/>
    </row>
    <row r="25" spans="1:23" s="375" customFormat="1">
      <c r="A25" s="371" t="s">
        <v>25</v>
      </c>
      <c r="B25" s="371" t="s">
        <v>107</v>
      </c>
      <c r="C25" s="382" t="s">
        <v>613</v>
      </c>
      <c r="D25" s="372" t="s">
        <v>26</v>
      </c>
      <c r="E25" s="373" t="s">
        <v>71</v>
      </c>
      <c r="F25" s="374">
        <v>1.8061600000000001E-2</v>
      </c>
      <c r="G25" s="374">
        <v>5.4186E-3</v>
      </c>
      <c r="H25" s="374">
        <v>3.614E-4</v>
      </c>
      <c r="I25" s="374">
        <v>0</v>
      </c>
      <c r="J25" s="374">
        <v>1.6854496000000001</v>
      </c>
      <c r="K25" s="374">
        <v>0</v>
      </c>
      <c r="L25" s="374">
        <v>2.7801418</v>
      </c>
      <c r="M25" s="374">
        <v>0.15956970000000001</v>
      </c>
      <c r="N25" s="374">
        <v>0.15956970000000001</v>
      </c>
      <c r="O25" s="374">
        <v>0</v>
      </c>
      <c r="P25" s="376">
        <f t="shared" si="0"/>
        <v>4.8085723999999992</v>
      </c>
      <c r="Q25" s="377"/>
      <c r="V25" s="378"/>
      <c r="W25" s="378"/>
    </row>
    <row r="26" spans="1:23" s="375" customFormat="1">
      <c r="A26" s="371" t="s">
        <v>77</v>
      </c>
      <c r="B26" s="371" t="s">
        <v>104</v>
      </c>
      <c r="C26" s="382" t="s">
        <v>613</v>
      </c>
      <c r="D26" s="372" t="s">
        <v>24</v>
      </c>
      <c r="E26" s="373" t="s">
        <v>71</v>
      </c>
      <c r="F26" s="374">
        <v>12.4967048</v>
      </c>
      <c r="G26" s="374">
        <v>3.7490114409999995</v>
      </c>
      <c r="H26" s="374">
        <v>0.24993409599999999</v>
      </c>
      <c r="I26" s="374">
        <v>0</v>
      </c>
      <c r="J26" s="374">
        <v>0</v>
      </c>
      <c r="K26" s="374">
        <v>0</v>
      </c>
      <c r="L26" s="374">
        <v>0</v>
      </c>
      <c r="M26" s="374">
        <v>1.124703432</v>
      </c>
      <c r="N26" s="374">
        <v>1.124703432</v>
      </c>
      <c r="O26" s="374">
        <v>2.2494068999999999</v>
      </c>
      <c r="P26" s="376">
        <f t="shared" si="0"/>
        <v>20.994464101000002</v>
      </c>
      <c r="Q26" s="377"/>
      <c r="V26" s="378"/>
      <c r="W26" s="378"/>
    </row>
    <row r="27" spans="1:23" s="375" customFormat="1">
      <c r="A27" s="371" t="s">
        <v>20</v>
      </c>
      <c r="B27" s="371" t="s">
        <v>141</v>
      </c>
      <c r="C27" s="382" t="s">
        <v>613</v>
      </c>
      <c r="D27" s="372" t="s">
        <v>24</v>
      </c>
      <c r="E27" s="373" t="s">
        <v>71</v>
      </c>
      <c r="F27" s="374">
        <v>8.5718806530000009</v>
      </c>
      <c r="G27" s="374">
        <v>2.5715648420000004</v>
      </c>
      <c r="H27" s="374">
        <v>0.17143772099999999</v>
      </c>
      <c r="I27" s="374">
        <v>0</v>
      </c>
      <c r="J27" s="374">
        <v>0.73842587400000004</v>
      </c>
      <c r="K27" s="374">
        <v>0</v>
      </c>
      <c r="L27" s="374">
        <v>13.504484</v>
      </c>
      <c r="M27" s="374">
        <v>1.6283506800000001</v>
      </c>
      <c r="N27" s="374">
        <v>1.6283506800000001</v>
      </c>
      <c r="O27" s="374">
        <v>0</v>
      </c>
      <c r="P27" s="376">
        <f t="shared" si="0"/>
        <v>28.814494450000005</v>
      </c>
      <c r="Q27" s="377"/>
      <c r="V27" s="378"/>
      <c r="W27" s="378"/>
    </row>
    <row r="28" spans="1:23" s="375" customFormat="1">
      <c r="A28" s="381" t="s">
        <v>123</v>
      </c>
      <c r="B28" s="381" t="s">
        <v>106</v>
      </c>
      <c r="C28" s="382" t="s">
        <v>613</v>
      </c>
      <c r="D28" s="372" t="s">
        <v>30</v>
      </c>
      <c r="E28" s="373" t="s">
        <v>71</v>
      </c>
      <c r="F28" s="374">
        <v>83.493451780000001</v>
      </c>
      <c r="G28" s="374">
        <v>8.3493451780000001</v>
      </c>
      <c r="H28" s="374">
        <v>1.6698690359999999</v>
      </c>
      <c r="I28" s="374">
        <v>0</v>
      </c>
      <c r="J28" s="374">
        <v>0</v>
      </c>
      <c r="K28" s="374">
        <v>0</v>
      </c>
      <c r="L28" s="374">
        <v>268.03488399999998</v>
      </c>
      <c r="M28" s="374">
        <v>0</v>
      </c>
      <c r="N28" s="374">
        <v>0</v>
      </c>
      <c r="O28" s="374">
        <v>0</v>
      </c>
      <c r="P28" s="376">
        <f t="shared" si="0"/>
        <v>361.54754999399995</v>
      </c>
      <c r="Q28" s="377"/>
      <c r="V28" s="378"/>
      <c r="W28" s="378"/>
    </row>
    <row r="29" spans="1:23" s="375" customFormat="1">
      <c r="A29" s="381" t="s">
        <v>471</v>
      </c>
      <c r="B29" s="381" t="s">
        <v>419</v>
      </c>
      <c r="C29" s="382" t="s">
        <v>613</v>
      </c>
      <c r="D29" s="372" t="s">
        <v>24</v>
      </c>
      <c r="E29" s="373" t="s">
        <v>71</v>
      </c>
      <c r="F29" s="374">
        <v>317.43751200000003</v>
      </c>
      <c r="G29" s="374">
        <v>95.231253600000002</v>
      </c>
      <c r="H29" s="374">
        <v>6.3487501999999996</v>
      </c>
      <c r="I29" s="374">
        <v>0</v>
      </c>
      <c r="J29" s="374">
        <v>9.1620071000000003</v>
      </c>
      <c r="K29" s="374">
        <v>36.850963900000004</v>
      </c>
      <c r="L29" s="374">
        <v>681.84091720000004</v>
      </c>
      <c r="M29" s="374">
        <v>49.142036599999997</v>
      </c>
      <c r="N29" s="374">
        <v>49.142036599999997</v>
      </c>
      <c r="O29" s="374">
        <v>0</v>
      </c>
      <c r="P29" s="376">
        <f t="shared" si="0"/>
        <v>1245.1554772</v>
      </c>
      <c r="Q29" s="377"/>
      <c r="V29" s="378"/>
      <c r="W29" s="378"/>
    </row>
    <row r="30" spans="1:23" s="375" customFormat="1">
      <c r="A30" s="381" t="s">
        <v>472</v>
      </c>
      <c r="B30" s="381" t="s">
        <v>438</v>
      </c>
      <c r="C30" s="382" t="s">
        <v>613</v>
      </c>
      <c r="D30" s="372" t="s">
        <v>135</v>
      </c>
      <c r="E30" s="373" t="s">
        <v>71</v>
      </c>
      <c r="F30" s="374">
        <v>74.284000000000006</v>
      </c>
      <c r="G30" s="374">
        <v>7.4283999999999999</v>
      </c>
      <c r="H30" s="374">
        <v>1.4856799999999999</v>
      </c>
      <c r="I30" s="374">
        <v>0</v>
      </c>
      <c r="J30" s="374">
        <v>0</v>
      </c>
      <c r="K30" s="374">
        <v>4.8737241999999998</v>
      </c>
      <c r="L30" s="374">
        <v>0</v>
      </c>
      <c r="M30" s="374">
        <v>15.6470778</v>
      </c>
      <c r="N30" s="374">
        <v>15.6470778</v>
      </c>
      <c r="O30" s="374">
        <v>0</v>
      </c>
      <c r="P30" s="376">
        <f t="shared" si="0"/>
        <v>119.36595980000001</v>
      </c>
      <c r="Q30" s="377"/>
      <c r="V30" s="378"/>
      <c r="W30" s="378"/>
    </row>
    <row r="31" spans="1:23" s="375" customFormat="1">
      <c r="A31" s="381" t="s">
        <v>535</v>
      </c>
      <c r="B31" s="381" t="s">
        <v>534</v>
      </c>
      <c r="C31" s="382" t="s">
        <v>613</v>
      </c>
      <c r="D31" s="372" t="s">
        <v>24</v>
      </c>
      <c r="E31" s="373" t="s">
        <v>71</v>
      </c>
      <c r="F31" s="374">
        <v>47.766599999999997</v>
      </c>
      <c r="G31" s="374">
        <v>15.34323</v>
      </c>
      <c r="H31" s="374">
        <v>0.95533199999999996</v>
      </c>
      <c r="I31" s="374">
        <v>0</v>
      </c>
      <c r="J31" s="374">
        <v>0.25023800000000002</v>
      </c>
      <c r="K31" s="374">
        <v>5.4792252000000001</v>
      </c>
      <c r="L31" s="374">
        <v>113.38767199999999</v>
      </c>
      <c r="M31" s="374">
        <v>12.321483300000001</v>
      </c>
      <c r="N31" s="374">
        <v>12.321483300000001</v>
      </c>
      <c r="O31" s="374">
        <v>0</v>
      </c>
      <c r="P31" s="376">
        <f t="shared" si="0"/>
        <v>207.82526380000002</v>
      </c>
      <c r="Q31" s="377"/>
      <c r="V31" s="378"/>
      <c r="W31" s="378"/>
    </row>
    <row r="32" spans="1:23" s="375" customFormat="1">
      <c r="A32" s="381" t="s">
        <v>634</v>
      </c>
      <c r="B32" s="381" t="s">
        <v>635</v>
      </c>
      <c r="C32" s="382" t="s">
        <v>613</v>
      </c>
      <c r="D32" s="372" t="s">
        <v>24</v>
      </c>
      <c r="E32" s="373" t="s">
        <v>71</v>
      </c>
      <c r="F32" s="374">
        <v>0.54159347199999996</v>
      </c>
      <c r="G32" s="374">
        <v>0.16247804199999999</v>
      </c>
      <c r="H32" s="374">
        <v>1.0831869000000001E-2</v>
      </c>
      <c r="I32" s="374">
        <v>0</v>
      </c>
      <c r="J32" s="374">
        <v>0</v>
      </c>
      <c r="K32" s="374">
        <v>0</v>
      </c>
      <c r="L32" s="374">
        <v>1.72702</v>
      </c>
      <c r="M32" s="374">
        <v>0.172994282</v>
      </c>
      <c r="N32" s="374">
        <v>0.172994282</v>
      </c>
      <c r="O32" s="374">
        <v>0</v>
      </c>
      <c r="P32" s="376">
        <f t="shared" si="0"/>
        <v>2.7879119469999996</v>
      </c>
      <c r="Q32" s="377"/>
      <c r="V32" s="378"/>
      <c r="W32" s="378"/>
    </row>
    <row r="33" spans="1:25" s="375" customFormat="1">
      <c r="A33" s="381" t="s">
        <v>476</v>
      </c>
      <c r="B33" s="381" t="s">
        <v>477</v>
      </c>
      <c r="C33" s="382" t="s">
        <v>613</v>
      </c>
      <c r="D33" s="372" t="s">
        <v>30</v>
      </c>
      <c r="E33" s="373" t="s">
        <v>71</v>
      </c>
      <c r="F33" s="374">
        <v>81.247884728999992</v>
      </c>
      <c r="G33" s="374">
        <v>8.1247884730000006</v>
      </c>
      <c r="H33" s="374">
        <v>1.624957695</v>
      </c>
      <c r="I33" s="374">
        <v>0</v>
      </c>
      <c r="K33" s="374">
        <v>0</v>
      </c>
      <c r="L33" s="374">
        <v>32.004839599999997</v>
      </c>
      <c r="M33" s="374">
        <v>2.6017825299999999</v>
      </c>
      <c r="N33" s="374">
        <v>2.6017825299999999</v>
      </c>
      <c r="O33" s="374">
        <v>0</v>
      </c>
      <c r="P33" s="376">
        <f t="shared" si="0"/>
        <v>128.20603555699998</v>
      </c>
      <c r="Q33" s="377"/>
      <c r="V33" s="378"/>
      <c r="W33" s="378"/>
    </row>
    <row r="34" spans="1:25" s="375" customFormat="1">
      <c r="A34" s="392" t="s">
        <v>480</v>
      </c>
      <c r="B34" s="393" t="s">
        <v>469</v>
      </c>
      <c r="C34" s="382" t="s">
        <v>613</v>
      </c>
      <c r="D34" s="372" t="s">
        <v>26</v>
      </c>
      <c r="E34" s="373" t="s">
        <v>71</v>
      </c>
      <c r="F34" s="374">
        <v>0.16139129999999999</v>
      </c>
      <c r="G34" s="374">
        <v>6.05792E-2</v>
      </c>
      <c r="H34" s="374">
        <v>5.5011000000000001E-3</v>
      </c>
      <c r="I34" s="374">
        <v>0</v>
      </c>
      <c r="J34" s="375">
        <v>2.7083990999999998</v>
      </c>
      <c r="K34" s="374">
        <v>0</v>
      </c>
      <c r="L34" s="374">
        <v>0.1101438</v>
      </c>
      <c r="M34" s="374">
        <v>25.434972699999999</v>
      </c>
      <c r="N34" s="374">
        <v>25.434972699999999</v>
      </c>
      <c r="O34" s="374">
        <v>0</v>
      </c>
      <c r="P34" s="376">
        <f t="shared" si="0"/>
        <v>53.915959899999997</v>
      </c>
      <c r="Q34" s="377"/>
      <c r="V34" s="394"/>
      <c r="W34" s="394"/>
    </row>
    <row r="35" spans="1:25" s="375" customFormat="1">
      <c r="A35" s="392" t="s">
        <v>481</v>
      </c>
      <c r="B35" s="393" t="s">
        <v>478</v>
      </c>
      <c r="C35" s="382" t="s">
        <v>613</v>
      </c>
      <c r="D35" s="372" t="s">
        <v>26</v>
      </c>
      <c r="E35" s="373" t="s">
        <v>71</v>
      </c>
      <c r="F35" s="374">
        <v>0.31422250000000002</v>
      </c>
      <c r="G35" s="374">
        <v>3.1422400000000003E-2</v>
      </c>
      <c r="H35" s="374">
        <v>6.2845000000000002E-3</v>
      </c>
      <c r="I35" s="374">
        <v>0</v>
      </c>
      <c r="K35" s="374">
        <v>0</v>
      </c>
      <c r="L35" s="374">
        <v>0.12568960000000001</v>
      </c>
      <c r="M35" s="374">
        <v>0</v>
      </c>
      <c r="N35" s="374">
        <v>2.2726826</v>
      </c>
      <c r="O35" s="374">
        <v>0</v>
      </c>
      <c r="P35" s="376">
        <f t="shared" ref="P35:P66" si="1">SUM(F35:O35)</f>
        <v>2.7503016000000002</v>
      </c>
      <c r="Q35" s="377"/>
      <c r="V35" s="378"/>
      <c r="W35" s="378"/>
    </row>
    <row r="36" spans="1:25" s="490" customFormat="1">
      <c r="A36" s="221" t="s">
        <v>484</v>
      </c>
      <c r="B36" s="222" t="s">
        <v>483</v>
      </c>
      <c r="C36" s="486" t="s">
        <v>613</v>
      </c>
      <c r="D36" s="487" t="s">
        <v>24</v>
      </c>
      <c r="E36" s="488" t="s">
        <v>71</v>
      </c>
      <c r="F36" s="489">
        <v>298.66957930000001</v>
      </c>
      <c r="G36" s="489">
        <v>89.600873800000002</v>
      </c>
      <c r="H36" s="489">
        <v>5.9733915</v>
      </c>
      <c r="I36" s="489">
        <v>0</v>
      </c>
      <c r="J36" s="489">
        <v>128.694938874</v>
      </c>
      <c r="K36" s="489">
        <v>84.398142000000007</v>
      </c>
      <c r="L36" s="489">
        <v>503.77726000000001</v>
      </c>
      <c r="M36" s="489">
        <v>50.218460252</v>
      </c>
      <c r="N36" s="489">
        <v>50.218460252</v>
      </c>
      <c r="O36" s="489">
        <v>0</v>
      </c>
      <c r="P36" s="491">
        <f t="shared" si="1"/>
        <v>1211.5511059780001</v>
      </c>
      <c r="Q36" s="492"/>
      <c r="R36" s="490">
        <v>1674681397</v>
      </c>
      <c r="V36" s="494"/>
      <c r="W36" s="494"/>
      <c r="X36" s="490">
        <f>922278*2</f>
        <v>1844556</v>
      </c>
      <c r="Y36" s="490">
        <f>320436+2412504+1252908+3137868</f>
        <v>7123716</v>
      </c>
    </row>
    <row r="37" spans="1:25" s="375" customFormat="1">
      <c r="A37" s="392" t="s">
        <v>495</v>
      </c>
      <c r="B37" s="395" t="s">
        <v>496</v>
      </c>
      <c r="C37" s="382" t="s">
        <v>613</v>
      </c>
      <c r="D37" s="372" t="s">
        <v>26</v>
      </c>
      <c r="E37" s="373" t="s">
        <v>71</v>
      </c>
      <c r="F37" s="374">
        <v>0.70976600000000001</v>
      </c>
      <c r="G37" s="374">
        <v>0.14069300000000001</v>
      </c>
      <c r="H37" s="374">
        <v>0</v>
      </c>
      <c r="I37" s="374">
        <v>0</v>
      </c>
      <c r="K37" s="374">
        <v>0</v>
      </c>
      <c r="L37" s="374">
        <v>54.065746799999999</v>
      </c>
      <c r="M37" s="374">
        <v>0</v>
      </c>
      <c r="N37" s="374">
        <v>0</v>
      </c>
      <c r="O37" s="374">
        <v>0</v>
      </c>
      <c r="P37" s="376">
        <f t="shared" si="1"/>
        <v>54.9162058</v>
      </c>
      <c r="Q37" s="377"/>
      <c r="V37" s="394"/>
      <c r="W37" s="394"/>
      <c r="X37" s="375">
        <f>571684*2</f>
        <v>1143368</v>
      </c>
    </row>
    <row r="38" spans="1:25" s="375" customFormat="1">
      <c r="A38" s="392" t="s">
        <v>636</v>
      </c>
      <c r="B38" s="395" t="s">
        <v>637</v>
      </c>
      <c r="C38" s="382" t="s">
        <v>613</v>
      </c>
      <c r="D38" s="372" t="s">
        <v>26</v>
      </c>
      <c r="E38" s="373" t="s">
        <v>71</v>
      </c>
      <c r="F38" s="374">
        <v>2.6185300000000002E-2</v>
      </c>
      <c r="G38" s="374">
        <v>2.6185000000000002E-3</v>
      </c>
      <c r="H38" s="374">
        <v>4.5839999999999998E-4</v>
      </c>
      <c r="I38" s="374">
        <v>0</v>
      </c>
      <c r="K38" s="374">
        <v>0</v>
      </c>
      <c r="L38" s="374">
        <v>0.104742</v>
      </c>
      <c r="M38" s="374">
        <v>0</v>
      </c>
      <c r="N38" s="374">
        <v>0</v>
      </c>
      <c r="O38" s="374">
        <v>0</v>
      </c>
      <c r="P38" s="376">
        <f t="shared" si="1"/>
        <v>0.13400420000000002</v>
      </c>
      <c r="Q38" s="377"/>
      <c r="V38" s="394"/>
      <c r="W38" s="394"/>
      <c r="X38" s="375">
        <f>571684*2</f>
        <v>1143368</v>
      </c>
    </row>
    <row r="39" spans="1:25" s="375" customFormat="1">
      <c r="A39" s="392" t="s">
        <v>485</v>
      </c>
      <c r="B39" s="393" t="s">
        <v>486</v>
      </c>
      <c r="C39" s="382" t="s">
        <v>613</v>
      </c>
      <c r="D39" s="372" t="s">
        <v>30</v>
      </c>
      <c r="E39" s="373" t="s">
        <v>71</v>
      </c>
      <c r="F39" s="374">
        <v>26.392800000000001</v>
      </c>
      <c r="G39" s="374">
        <v>2.6392799999999998</v>
      </c>
      <c r="H39" s="374">
        <v>0.52785599999999999</v>
      </c>
      <c r="I39" s="374">
        <v>0</v>
      </c>
      <c r="J39" s="374">
        <v>0</v>
      </c>
      <c r="K39" s="374">
        <v>0</v>
      </c>
      <c r="L39" s="374">
        <v>6.8624999999999998</v>
      </c>
      <c r="M39" s="374">
        <v>2.66039424</v>
      </c>
      <c r="N39" s="374">
        <v>2.66039424</v>
      </c>
      <c r="O39" s="374">
        <v>0</v>
      </c>
      <c r="P39" s="376">
        <f t="shared" si="1"/>
        <v>41.743224480000002</v>
      </c>
      <c r="Q39" s="377"/>
      <c r="V39" s="378"/>
      <c r="W39" s="378"/>
    </row>
    <row r="40" spans="1:25" s="375" customFormat="1">
      <c r="A40" s="392" t="s">
        <v>638</v>
      </c>
      <c r="B40" s="393" t="s">
        <v>447</v>
      </c>
      <c r="C40" s="382" t="s">
        <v>613</v>
      </c>
      <c r="D40" s="372" t="s">
        <v>136</v>
      </c>
      <c r="E40" s="373" t="s">
        <v>71</v>
      </c>
      <c r="F40" s="374">
        <v>4.2339354</v>
      </c>
      <c r="G40" s="374">
        <v>0</v>
      </c>
      <c r="H40" s="374">
        <v>0</v>
      </c>
      <c r="I40" s="374">
        <v>0</v>
      </c>
      <c r="K40" s="374">
        <v>0</v>
      </c>
      <c r="L40" s="374">
        <v>0</v>
      </c>
      <c r="M40" s="374">
        <v>0</v>
      </c>
      <c r="N40" s="374">
        <v>0.38105420000000001</v>
      </c>
      <c r="O40" s="374">
        <v>0</v>
      </c>
      <c r="P40" s="376">
        <f t="shared" si="1"/>
        <v>4.6149896000000004</v>
      </c>
      <c r="Q40" s="377"/>
      <c r="V40" s="378"/>
      <c r="W40" s="378"/>
    </row>
    <row r="41" spans="1:25" s="375" customFormat="1">
      <c r="A41" s="392" t="s">
        <v>479</v>
      </c>
      <c r="B41" s="393" t="s">
        <v>482</v>
      </c>
      <c r="C41" s="382" t="s">
        <v>613</v>
      </c>
      <c r="D41" s="372" t="s">
        <v>135</v>
      </c>
      <c r="E41" s="373" t="s">
        <v>71</v>
      </c>
      <c r="F41" s="396">
        <v>169.10519529999999</v>
      </c>
      <c r="G41" s="396">
        <v>13.24926659</v>
      </c>
      <c r="H41" s="396">
        <v>2.6498543969999999</v>
      </c>
      <c r="I41" s="396">
        <v>0</v>
      </c>
      <c r="J41" s="396">
        <v>1.344155164</v>
      </c>
      <c r="K41" s="396">
        <v>68.3</v>
      </c>
      <c r="L41" s="396">
        <v>331.39419220000002</v>
      </c>
      <c r="M41" s="396">
        <v>75.707833230000006</v>
      </c>
      <c r="N41" s="396">
        <v>75.707833230000006</v>
      </c>
      <c r="O41" s="396">
        <v>0</v>
      </c>
      <c r="P41" s="376">
        <f t="shared" si="1"/>
        <v>737.45833011100001</v>
      </c>
      <c r="Q41" s="377"/>
      <c r="V41" s="378"/>
      <c r="W41" s="378"/>
    </row>
    <row r="42" spans="1:25" s="375" customFormat="1" ht="16.5" customHeight="1">
      <c r="A42" s="392" t="s">
        <v>487</v>
      </c>
      <c r="B42" s="393" t="s">
        <v>488</v>
      </c>
      <c r="C42" s="382" t="s">
        <v>613</v>
      </c>
      <c r="D42" s="372" t="s">
        <v>26</v>
      </c>
      <c r="E42" s="373" t="s">
        <v>71</v>
      </c>
      <c r="F42" s="397">
        <v>0.26887220000000001</v>
      </c>
      <c r="G42" s="397">
        <v>2.6887299999999999E-2</v>
      </c>
      <c r="H42" s="397">
        <v>4.4600000000000004E-3</v>
      </c>
      <c r="I42" s="397"/>
      <c r="J42" s="397"/>
      <c r="K42" s="397"/>
      <c r="L42" s="397">
        <v>6.9424799999999995E-2</v>
      </c>
      <c r="M42" s="397">
        <v>10.682461</v>
      </c>
      <c r="N42" s="397">
        <v>10.682461</v>
      </c>
      <c r="O42" s="397"/>
      <c r="P42" s="376">
        <f t="shared" si="1"/>
        <v>21.734566300000001</v>
      </c>
      <c r="Q42" s="377"/>
      <c r="V42" s="378"/>
      <c r="W42" s="378"/>
    </row>
    <row r="43" spans="1:25" s="375" customFormat="1">
      <c r="A43" s="398" t="s">
        <v>639</v>
      </c>
      <c r="B43" s="393" t="s">
        <v>494</v>
      </c>
      <c r="C43" s="382" t="s">
        <v>613</v>
      </c>
      <c r="D43" s="399" t="s">
        <v>135</v>
      </c>
      <c r="E43" s="373" t="s">
        <v>71</v>
      </c>
      <c r="F43" s="374">
        <v>376.890007432</v>
      </c>
      <c r="G43" s="374">
        <v>52.57454371</v>
      </c>
      <c r="H43" s="374">
        <v>3.5049695689999996</v>
      </c>
      <c r="I43" s="374">
        <v>0</v>
      </c>
      <c r="J43" s="374">
        <v>53.950226999999998</v>
      </c>
      <c r="K43" s="374">
        <v>0</v>
      </c>
      <c r="L43" s="374">
        <v>456.74335530399998</v>
      </c>
      <c r="M43" s="374">
        <v>75.417267590999998</v>
      </c>
      <c r="N43" s="374">
        <v>75.417267590999998</v>
      </c>
      <c r="O43" s="374">
        <v>0</v>
      </c>
      <c r="P43" s="376">
        <f t="shared" si="1"/>
        <v>1094.497638197</v>
      </c>
      <c r="Q43" s="377"/>
      <c r="V43" s="378"/>
      <c r="W43" s="378"/>
    </row>
    <row r="44" spans="1:25" s="375" customFormat="1">
      <c r="A44" s="371" t="s">
        <v>474</v>
      </c>
      <c r="B44" s="371" t="s">
        <v>127</v>
      </c>
      <c r="C44" s="382" t="s">
        <v>613</v>
      </c>
      <c r="D44" s="372" t="s">
        <v>24</v>
      </c>
      <c r="E44" s="373" t="s">
        <v>71</v>
      </c>
      <c r="F44" s="374">
        <v>29.952390300000001</v>
      </c>
      <c r="G44" s="374">
        <v>8.8474798999999997</v>
      </c>
      <c r="H44" s="374">
        <v>0.58983220000000003</v>
      </c>
      <c r="I44" s="374">
        <v>0</v>
      </c>
      <c r="J44" s="375">
        <v>0</v>
      </c>
      <c r="K44" s="374">
        <v>0</v>
      </c>
      <c r="L44" s="374">
        <v>0</v>
      </c>
      <c r="M44" s="374">
        <v>3.5450734000000002</v>
      </c>
      <c r="N44" s="374">
        <v>3.5450734000000002</v>
      </c>
      <c r="O44" s="374">
        <v>0</v>
      </c>
      <c r="P44" s="376">
        <f t="shared" si="1"/>
        <v>46.479849200000004</v>
      </c>
      <c r="Q44" s="377"/>
      <c r="V44" s="378"/>
      <c r="W44" s="378"/>
    </row>
    <row r="45" spans="1:25" s="490" customFormat="1">
      <c r="A45" s="485" t="s">
        <v>475</v>
      </c>
      <c r="B45" s="485" t="s">
        <v>128</v>
      </c>
      <c r="C45" s="486" t="s">
        <v>613</v>
      </c>
      <c r="D45" s="487" t="s">
        <v>24</v>
      </c>
      <c r="E45" s="488" t="s">
        <v>71</v>
      </c>
      <c r="F45" s="489">
        <v>232.7432245</v>
      </c>
      <c r="G45" s="489">
        <v>69.426787399999995</v>
      </c>
      <c r="H45" s="489">
        <v>4.6284524999999999</v>
      </c>
      <c r="I45" s="489">
        <v>0</v>
      </c>
      <c r="K45" s="489">
        <v>4.6548644000000001</v>
      </c>
      <c r="L45" s="489">
        <v>151.32345032000001</v>
      </c>
      <c r="M45" s="489">
        <v>357.02599020000002</v>
      </c>
      <c r="N45" s="489">
        <v>357.02599020000002</v>
      </c>
      <c r="O45" s="489">
        <v>0</v>
      </c>
      <c r="P45" s="491">
        <f t="shared" si="1"/>
        <v>1176.8287595199999</v>
      </c>
      <c r="Q45" s="490" t="s">
        <v>640</v>
      </c>
      <c r="R45" s="492">
        <v>50.227525800000002</v>
      </c>
      <c r="S45" s="492"/>
      <c r="V45" s="493"/>
      <c r="W45" s="493"/>
    </row>
    <row r="46" spans="1:25" s="375" customFormat="1">
      <c r="A46" s="371" t="s">
        <v>144</v>
      </c>
      <c r="B46" s="381" t="s">
        <v>105</v>
      </c>
      <c r="C46" s="382" t="s">
        <v>613</v>
      </c>
      <c r="D46" s="372" t="s">
        <v>26</v>
      </c>
      <c r="E46" s="373" t="s">
        <v>71</v>
      </c>
      <c r="F46" s="374">
        <v>0.41227219999999998</v>
      </c>
      <c r="G46" s="374">
        <v>3.9389599999999997E-2</v>
      </c>
      <c r="H46" s="374">
        <v>8.2454999999999994E-3</v>
      </c>
      <c r="I46" s="374">
        <v>0</v>
      </c>
      <c r="J46" s="374">
        <v>0</v>
      </c>
      <c r="K46" s="374">
        <v>0</v>
      </c>
      <c r="L46" s="374">
        <v>34.672811500000002</v>
      </c>
      <c r="M46" s="374">
        <v>17.012553199999999</v>
      </c>
      <c r="N46" s="374">
        <v>17.012553199999999</v>
      </c>
      <c r="O46" s="374">
        <v>0</v>
      </c>
      <c r="P46" s="376">
        <f t="shared" si="1"/>
        <v>69.157825199999991</v>
      </c>
      <c r="Q46" s="377"/>
      <c r="V46" s="378"/>
      <c r="W46" s="378"/>
    </row>
    <row r="47" spans="1:25" s="384" customFormat="1">
      <c r="A47" s="381" t="s">
        <v>422</v>
      </c>
      <c r="B47" s="371" t="s">
        <v>109</v>
      </c>
      <c r="C47" s="382" t="s">
        <v>613</v>
      </c>
      <c r="D47" s="372" t="s">
        <v>30</v>
      </c>
      <c r="E47" s="373" t="s">
        <v>71</v>
      </c>
      <c r="F47" s="374">
        <v>12.084345000000001</v>
      </c>
      <c r="G47" s="374">
        <v>1.2084345000000001</v>
      </c>
      <c r="H47" s="374">
        <v>0.24168690000000001</v>
      </c>
      <c r="I47" s="374">
        <v>0</v>
      </c>
      <c r="J47" s="374">
        <v>5.8542649999999991E-3</v>
      </c>
      <c r="K47" s="374">
        <v>0</v>
      </c>
      <c r="L47" s="374">
        <v>0</v>
      </c>
      <c r="M47" s="374">
        <v>17.425769488</v>
      </c>
      <c r="N47" s="374">
        <v>17.425769488</v>
      </c>
      <c r="O47" s="374">
        <v>0</v>
      </c>
      <c r="P47" s="376">
        <f t="shared" si="1"/>
        <v>48.391859641000003</v>
      </c>
      <c r="Q47" s="383"/>
      <c r="V47" s="385"/>
      <c r="W47" s="385"/>
    </row>
    <row r="48" spans="1:25" s="375" customFormat="1">
      <c r="A48" s="381" t="s">
        <v>423</v>
      </c>
      <c r="B48" s="371" t="s">
        <v>110</v>
      </c>
      <c r="C48" s="382" t="s">
        <v>613</v>
      </c>
      <c r="D48" s="372" t="s">
        <v>30</v>
      </c>
      <c r="E48" s="373" t="s">
        <v>71</v>
      </c>
      <c r="F48" s="374">
        <v>0</v>
      </c>
      <c r="G48" s="374">
        <v>0</v>
      </c>
      <c r="H48" s="374">
        <v>0</v>
      </c>
      <c r="I48" s="374">
        <v>0</v>
      </c>
      <c r="J48" s="374">
        <v>0</v>
      </c>
      <c r="K48" s="374">
        <v>0</v>
      </c>
      <c r="L48" s="374">
        <v>0</v>
      </c>
      <c r="M48" s="374">
        <v>0</v>
      </c>
      <c r="N48" s="374">
        <v>0</v>
      </c>
      <c r="O48" s="374">
        <v>0</v>
      </c>
      <c r="P48" s="376">
        <f t="shared" si="1"/>
        <v>0</v>
      </c>
      <c r="Q48" s="377"/>
      <c r="V48" s="378"/>
      <c r="W48" s="378"/>
    </row>
    <row r="49" spans="1:23" s="375" customFormat="1">
      <c r="A49" s="381" t="s">
        <v>429</v>
      </c>
      <c r="B49" s="381" t="s">
        <v>426</v>
      </c>
      <c r="C49" s="382" t="s">
        <v>613</v>
      </c>
      <c r="D49" s="400" t="s">
        <v>24</v>
      </c>
      <c r="E49" s="373" t="s">
        <v>71</v>
      </c>
      <c r="F49" s="374">
        <v>7.0190606000000004</v>
      </c>
      <c r="G49" s="374">
        <v>0.70190609999999998</v>
      </c>
      <c r="H49" s="374">
        <v>0.14038129999999999</v>
      </c>
      <c r="I49" s="374">
        <v>0</v>
      </c>
      <c r="K49" s="374">
        <v>0</v>
      </c>
      <c r="L49" s="374">
        <v>7.5407320000000002</v>
      </c>
      <c r="M49" s="374">
        <v>0.70752130000000002</v>
      </c>
      <c r="N49" s="374">
        <v>0.70752130000000002</v>
      </c>
      <c r="O49" s="374">
        <v>0</v>
      </c>
      <c r="P49" s="376">
        <f t="shared" si="1"/>
        <v>16.817122600000001</v>
      </c>
      <c r="Q49" s="377"/>
      <c r="V49" s="378"/>
      <c r="W49" s="378"/>
    </row>
    <row r="50" spans="1:23" s="375" customFormat="1">
      <c r="A50" s="381" t="s">
        <v>90</v>
      </c>
      <c r="B50" s="381" t="s">
        <v>124</v>
      </c>
      <c r="C50" s="382" t="s">
        <v>613</v>
      </c>
      <c r="D50" s="372" t="s">
        <v>27</v>
      </c>
      <c r="E50" s="373" t="s">
        <v>71</v>
      </c>
      <c r="F50" s="374">
        <v>130.77769180000001</v>
      </c>
      <c r="G50" s="374">
        <v>21.089225800000001</v>
      </c>
      <c r="H50" s="374">
        <v>3.7687764000000001</v>
      </c>
      <c r="I50" s="374">
        <v>0</v>
      </c>
      <c r="K50" s="374">
        <v>0</v>
      </c>
      <c r="L50" s="374">
        <v>0</v>
      </c>
      <c r="M50" s="374">
        <v>25.413960100000001</v>
      </c>
      <c r="N50" s="374">
        <v>25.413960100000001</v>
      </c>
      <c r="O50" s="374">
        <v>0</v>
      </c>
      <c r="P50" s="376">
        <f t="shared" si="1"/>
        <v>206.46361420000002</v>
      </c>
      <c r="Q50" s="377"/>
      <c r="V50" s="378"/>
      <c r="W50" s="378"/>
    </row>
    <row r="51" spans="1:23" s="375" customFormat="1">
      <c r="A51" s="381" t="s">
        <v>147</v>
      </c>
      <c r="B51" s="381" t="s">
        <v>431</v>
      </c>
      <c r="C51" s="382" t="s">
        <v>613</v>
      </c>
      <c r="D51" s="372" t="s">
        <v>30</v>
      </c>
      <c r="E51" s="373" t="s">
        <v>71</v>
      </c>
      <c r="F51" s="374">
        <v>12.7241801</v>
      </c>
      <c r="G51" s="374">
        <v>1.272418</v>
      </c>
      <c r="H51" s="374">
        <v>0.25448359999999998</v>
      </c>
      <c r="I51" s="374">
        <v>0</v>
      </c>
      <c r="K51" s="374">
        <v>0</v>
      </c>
      <c r="L51" s="374">
        <v>0</v>
      </c>
      <c r="M51" s="374">
        <v>25.940838751000001</v>
      </c>
      <c r="N51" s="374">
        <v>25.940838751000001</v>
      </c>
      <c r="O51" s="374">
        <v>0</v>
      </c>
      <c r="P51" s="376">
        <f t="shared" si="1"/>
        <v>66.132759202000003</v>
      </c>
      <c r="Q51" s="377"/>
      <c r="V51" s="378"/>
      <c r="W51" s="378"/>
    </row>
    <row r="52" spans="1:23" s="375" customFormat="1">
      <c r="A52" s="371" t="s">
        <v>42</v>
      </c>
      <c r="B52" s="371" t="s">
        <v>112</v>
      </c>
      <c r="C52" s="382" t="s">
        <v>613</v>
      </c>
      <c r="D52" s="372" t="s">
        <v>28</v>
      </c>
      <c r="E52" s="373" t="s">
        <v>71</v>
      </c>
      <c r="F52" s="374">
        <v>4.6780986999999996</v>
      </c>
      <c r="G52" s="374">
        <v>0.4678099</v>
      </c>
      <c r="H52" s="374">
        <v>9.3562000000000006E-2</v>
      </c>
      <c r="I52" s="374">
        <v>0</v>
      </c>
      <c r="K52" s="374">
        <v>48.46461</v>
      </c>
      <c r="L52" s="374">
        <v>0</v>
      </c>
      <c r="M52" s="374">
        <v>0.47155239999999998</v>
      </c>
      <c r="N52" s="374">
        <v>0.47155239999999998</v>
      </c>
      <c r="O52" s="374">
        <v>0</v>
      </c>
      <c r="P52" s="376">
        <f t="shared" si="1"/>
        <v>54.647185399999998</v>
      </c>
      <c r="Q52" s="377"/>
      <c r="V52" s="378"/>
      <c r="W52" s="378"/>
    </row>
    <row r="53" spans="1:23" s="375" customFormat="1">
      <c r="A53" s="381" t="s">
        <v>146</v>
      </c>
      <c r="B53" s="371" t="s">
        <v>142</v>
      </c>
      <c r="C53" s="382" t="s">
        <v>613</v>
      </c>
      <c r="D53" s="372" t="s">
        <v>27</v>
      </c>
      <c r="E53" s="373" t="s">
        <v>71</v>
      </c>
      <c r="F53" s="374">
        <v>53.2344224</v>
      </c>
      <c r="G53" s="374">
        <v>5.3234421000000003</v>
      </c>
      <c r="H53" s="374">
        <v>1.0646884999999999</v>
      </c>
      <c r="I53" s="374">
        <v>0</v>
      </c>
      <c r="J53" s="374">
        <v>0</v>
      </c>
      <c r="K53" s="374">
        <v>0</v>
      </c>
      <c r="L53" s="374">
        <v>0</v>
      </c>
      <c r="M53" s="374">
        <v>5.3660297999999997</v>
      </c>
      <c r="N53" s="374">
        <v>5.3660297999999997</v>
      </c>
      <c r="O53" s="374">
        <v>0</v>
      </c>
      <c r="P53" s="376">
        <f t="shared" si="1"/>
        <v>70.354612599999996</v>
      </c>
      <c r="Q53" s="377"/>
      <c r="V53" s="378"/>
      <c r="W53" s="378"/>
    </row>
    <row r="54" spans="1:23" s="375" customFormat="1">
      <c r="A54" s="381" t="s">
        <v>420</v>
      </c>
      <c r="B54" s="381" t="s">
        <v>421</v>
      </c>
      <c r="C54" s="382" t="s">
        <v>613</v>
      </c>
      <c r="D54" s="372" t="s">
        <v>27</v>
      </c>
      <c r="E54" s="373" t="s">
        <v>71</v>
      </c>
      <c r="F54" s="374">
        <v>12.4025</v>
      </c>
      <c r="G54" s="374">
        <v>1.2402500000000001</v>
      </c>
      <c r="H54" s="374">
        <v>0.24804999999999999</v>
      </c>
      <c r="I54" s="374">
        <v>0</v>
      </c>
      <c r="K54" s="374">
        <v>0.26244659999999997</v>
      </c>
      <c r="L54" s="374">
        <v>0</v>
      </c>
      <c r="M54" s="374">
        <v>1.2501720000000001</v>
      </c>
      <c r="N54" s="374">
        <v>1.2501720000000001</v>
      </c>
      <c r="O54" s="374">
        <v>0</v>
      </c>
      <c r="P54" s="376">
        <f t="shared" si="1"/>
        <v>16.653590599999998</v>
      </c>
      <c r="Q54" s="377"/>
      <c r="V54" s="378"/>
      <c r="W54" s="378"/>
    </row>
    <row r="55" spans="1:23" s="384" customFormat="1">
      <c r="A55" s="392" t="s">
        <v>427</v>
      </c>
      <c r="B55" s="393" t="s">
        <v>428</v>
      </c>
      <c r="C55" s="382" t="s">
        <v>613</v>
      </c>
      <c r="D55" s="372" t="s">
        <v>28</v>
      </c>
      <c r="E55" s="373" t="s">
        <v>71</v>
      </c>
      <c r="F55" s="374">
        <v>0.49812000000000001</v>
      </c>
      <c r="G55" s="374">
        <v>4.9812000000000002E-2</v>
      </c>
      <c r="H55" s="374">
        <v>0.01</v>
      </c>
      <c r="I55" s="374">
        <v>0</v>
      </c>
      <c r="J55" s="375"/>
      <c r="K55" s="374">
        <v>9.9623999999999997E-3</v>
      </c>
      <c r="L55" s="374">
        <v>0.45377640000000002</v>
      </c>
      <c r="M55" s="374">
        <v>0</v>
      </c>
      <c r="N55" s="374">
        <v>4.8244066000000002E-2</v>
      </c>
      <c r="O55" s="374">
        <v>0</v>
      </c>
      <c r="P55" s="376">
        <f t="shared" si="1"/>
        <v>1.0699148660000002</v>
      </c>
      <c r="Q55" s="383"/>
      <c r="V55" s="385"/>
      <c r="W55" s="385"/>
    </row>
    <row r="56" spans="1:23" s="375" customFormat="1">
      <c r="A56" s="392" t="s">
        <v>454</v>
      </c>
      <c r="B56" s="393" t="s">
        <v>453</v>
      </c>
      <c r="C56" s="382" t="s">
        <v>613</v>
      </c>
      <c r="D56" s="372" t="s">
        <v>30</v>
      </c>
      <c r="E56" s="373" t="s">
        <v>71</v>
      </c>
      <c r="F56" s="374">
        <v>17.518658309999999</v>
      </c>
      <c r="G56" s="374">
        <v>1.954183206</v>
      </c>
      <c r="H56" s="374">
        <v>0.39083668119999998</v>
      </c>
      <c r="I56" s="374">
        <v>0</v>
      </c>
      <c r="J56" s="374">
        <v>3.3941330500000002</v>
      </c>
      <c r="K56" s="374">
        <v>0</v>
      </c>
      <c r="L56" s="374">
        <v>5.2403595850000002</v>
      </c>
      <c r="M56" s="374">
        <v>32.803771449999999</v>
      </c>
      <c r="N56" s="374">
        <v>32.803771449999999</v>
      </c>
      <c r="O56" s="374">
        <v>0</v>
      </c>
      <c r="P56" s="376">
        <f t="shared" si="1"/>
        <v>94.105713732200002</v>
      </c>
      <c r="Q56" s="377"/>
      <c r="V56" s="378"/>
      <c r="W56" s="378"/>
    </row>
    <row r="57" spans="1:23" s="375" customFormat="1">
      <c r="A57" s="381" t="s">
        <v>497</v>
      </c>
      <c r="B57" s="381" t="s">
        <v>553</v>
      </c>
      <c r="C57" s="381" t="s">
        <v>625</v>
      </c>
      <c r="D57" s="372" t="s">
        <v>36</v>
      </c>
      <c r="E57" s="373" t="s">
        <v>72</v>
      </c>
      <c r="F57" s="401">
        <v>12.8</v>
      </c>
      <c r="G57" s="401">
        <v>3.84</v>
      </c>
      <c r="H57" s="401">
        <v>0.32</v>
      </c>
      <c r="I57" s="401"/>
      <c r="K57" s="401"/>
      <c r="L57" s="401"/>
      <c r="M57" s="401">
        <v>1.1519999999999999</v>
      </c>
      <c r="N57" s="401">
        <v>1.1519999999999999</v>
      </c>
      <c r="O57" s="401">
        <v>0</v>
      </c>
      <c r="P57" s="376">
        <f t="shared" si="1"/>
        <v>19.264000000000003</v>
      </c>
      <c r="Q57" s="377"/>
      <c r="V57" s="378"/>
      <c r="W57" s="378"/>
    </row>
    <row r="58" spans="1:23" s="375" customFormat="1">
      <c r="A58" s="381" t="s">
        <v>498</v>
      </c>
      <c r="B58" s="381" t="s">
        <v>554</v>
      </c>
      <c r="C58" s="381" t="s">
        <v>625</v>
      </c>
      <c r="D58" s="372" t="s">
        <v>36</v>
      </c>
      <c r="E58" s="373" t="s">
        <v>72</v>
      </c>
      <c r="F58" s="401">
        <v>2.504440786</v>
      </c>
      <c r="G58" s="401">
        <v>0.75133223599999999</v>
      </c>
      <c r="H58" s="401">
        <v>5.0088816000000001E-2</v>
      </c>
      <c r="I58" s="401">
        <v>0</v>
      </c>
      <c r="K58" s="401">
        <v>5.0088816000000001E-2</v>
      </c>
      <c r="L58" s="401">
        <v>0</v>
      </c>
      <c r="M58" s="401">
        <v>0.225399671</v>
      </c>
      <c r="N58" s="401">
        <v>0.225399671</v>
      </c>
      <c r="O58" s="401">
        <v>0</v>
      </c>
      <c r="P58" s="376">
        <f t="shared" si="1"/>
        <v>3.8067499960000002</v>
      </c>
      <c r="Q58" s="377"/>
      <c r="V58" s="378"/>
      <c r="W58" s="378"/>
    </row>
    <row r="59" spans="1:23" s="384" customFormat="1">
      <c r="A59" s="402" t="s">
        <v>499</v>
      </c>
      <c r="B59" s="402" t="s">
        <v>552</v>
      </c>
      <c r="C59" s="402" t="s">
        <v>625</v>
      </c>
      <c r="D59" s="388" t="s">
        <v>36</v>
      </c>
      <c r="E59" s="389" t="s">
        <v>72</v>
      </c>
      <c r="F59" s="403">
        <v>0</v>
      </c>
      <c r="G59" s="403">
        <v>0</v>
      </c>
      <c r="H59" s="403">
        <v>0</v>
      </c>
      <c r="I59" s="403"/>
      <c r="K59" s="403">
        <v>0</v>
      </c>
      <c r="L59" s="403">
        <v>0</v>
      </c>
      <c r="M59" s="403">
        <v>0</v>
      </c>
      <c r="N59" s="403">
        <v>0</v>
      </c>
      <c r="O59" s="403">
        <v>0</v>
      </c>
      <c r="P59" s="391">
        <f t="shared" si="1"/>
        <v>0</v>
      </c>
      <c r="Q59" s="383"/>
      <c r="V59" s="385"/>
      <c r="W59" s="385"/>
    </row>
    <row r="60" spans="1:23" s="375" customFormat="1">
      <c r="A60" s="381" t="s">
        <v>555</v>
      </c>
      <c r="B60" s="375" t="s">
        <v>556</v>
      </c>
      <c r="C60" s="381" t="s">
        <v>625</v>
      </c>
      <c r="D60" s="372" t="s">
        <v>36</v>
      </c>
      <c r="E60" s="373" t="s">
        <v>72</v>
      </c>
      <c r="F60" s="401">
        <v>46.642338500000001</v>
      </c>
      <c r="G60" s="401">
        <v>13.992625629999999</v>
      </c>
      <c r="H60" s="401">
        <v>0.93285589000000002</v>
      </c>
      <c r="I60" s="374">
        <v>364.11</v>
      </c>
      <c r="J60" s="374"/>
      <c r="K60" s="374">
        <v>220.11</v>
      </c>
      <c r="L60" s="401">
        <v>108.1445392</v>
      </c>
      <c r="M60" s="401">
        <v>20.895779900000001</v>
      </c>
      <c r="N60" s="401">
        <v>20.895779900000001</v>
      </c>
      <c r="O60" s="401"/>
      <c r="P60" s="376">
        <f t="shared" si="1"/>
        <v>795.72391902000004</v>
      </c>
      <c r="Q60" s="377"/>
      <c r="V60" s="378"/>
      <c r="W60" s="378"/>
    </row>
    <row r="61" spans="1:23" s="375" customFormat="1">
      <c r="A61" s="381" t="s">
        <v>557</v>
      </c>
      <c r="B61" s="375" t="s">
        <v>519</v>
      </c>
      <c r="C61" s="381" t="s">
        <v>625</v>
      </c>
      <c r="D61" s="372" t="s">
        <v>36</v>
      </c>
      <c r="E61" s="373" t="s">
        <v>72</v>
      </c>
      <c r="F61" s="401">
        <v>11.8474018</v>
      </c>
      <c r="G61" s="401">
        <v>3.5539862599999998</v>
      </c>
      <c r="H61" s="401">
        <v>0.23697409999999999</v>
      </c>
      <c r="I61" s="374"/>
      <c r="J61" s="374"/>
      <c r="K61" s="374"/>
      <c r="L61" s="374">
        <v>15.692824</v>
      </c>
      <c r="M61" s="374">
        <v>5.4549893000000003</v>
      </c>
      <c r="N61" s="374">
        <v>5.4549893000000003</v>
      </c>
      <c r="O61" s="401">
        <v>0</v>
      </c>
      <c r="P61" s="376">
        <f t="shared" si="1"/>
        <v>42.241164760000004</v>
      </c>
      <c r="Q61" s="377"/>
      <c r="R61" s="363"/>
      <c r="S61" s="363"/>
      <c r="V61" s="378"/>
      <c r="W61" s="378"/>
    </row>
    <row r="62" spans="1:23" s="375" customFormat="1">
      <c r="A62" s="381" t="s">
        <v>558</v>
      </c>
      <c r="B62" s="375" t="s">
        <v>559</v>
      </c>
      <c r="C62" s="381" t="s">
        <v>625</v>
      </c>
      <c r="D62" s="372" t="s">
        <v>36</v>
      </c>
      <c r="E62" s="373" t="s">
        <v>72</v>
      </c>
      <c r="F62" s="401">
        <v>20.936249799999999</v>
      </c>
      <c r="G62" s="401">
        <v>6.1961662999999998</v>
      </c>
      <c r="H62" s="401">
        <v>0.41309669999999998</v>
      </c>
      <c r="I62" s="374"/>
      <c r="K62" s="374"/>
      <c r="L62" s="401">
        <v>52.244707200000001</v>
      </c>
      <c r="M62" s="401">
        <v>9.9338685000000009</v>
      </c>
      <c r="N62" s="401">
        <v>9.9338685000000009</v>
      </c>
      <c r="O62" s="401">
        <v>0</v>
      </c>
      <c r="P62" s="376">
        <f t="shared" si="1"/>
        <v>99.65795700000001</v>
      </c>
      <c r="Q62" s="377"/>
      <c r="V62" s="378"/>
      <c r="W62" s="378"/>
    </row>
    <row r="63" spans="1:23" s="375" customFormat="1">
      <c r="A63" s="371" t="s">
        <v>560</v>
      </c>
      <c r="B63" s="371" t="s">
        <v>518</v>
      </c>
      <c r="C63" s="381" t="s">
        <v>625</v>
      </c>
      <c r="D63" s="372" t="s">
        <v>36</v>
      </c>
      <c r="E63" s="373" t="s">
        <v>72</v>
      </c>
      <c r="F63" s="401">
        <v>22.822213399999999</v>
      </c>
      <c r="G63" s="401">
        <v>6.7941101000000002</v>
      </c>
      <c r="H63" s="401">
        <v>0.45294069999999997</v>
      </c>
      <c r="I63" s="401"/>
      <c r="K63" s="401"/>
      <c r="L63" s="401">
        <v>56.516068199999999</v>
      </c>
      <c r="M63" s="401">
        <v>10.6067868</v>
      </c>
      <c r="N63" s="401">
        <v>10.6067868</v>
      </c>
      <c r="O63" s="401">
        <v>0</v>
      </c>
      <c r="P63" s="376">
        <f t="shared" si="1"/>
        <v>107.79890599999999</v>
      </c>
      <c r="Q63" s="377"/>
      <c r="V63" s="378"/>
      <c r="W63" s="378"/>
    </row>
    <row r="64" spans="1:23" s="375" customFormat="1">
      <c r="A64" s="381" t="s">
        <v>561</v>
      </c>
      <c r="B64" s="381" t="s">
        <v>562</v>
      </c>
      <c r="C64" s="381" t="s">
        <v>625</v>
      </c>
      <c r="D64" s="372" t="s">
        <v>36</v>
      </c>
      <c r="E64" s="373" t="s">
        <v>72</v>
      </c>
      <c r="F64" s="401">
        <v>0.68457559999999995</v>
      </c>
      <c r="G64" s="401">
        <v>0.20536969999999999</v>
      </c>
      <c r="H64" s="401">
        <v>1.3697600000000001E-2</v>
      </c>
      <c r="I64" s="401"/>
      <c r="K64" s="401"/>
      <c r="L64" s="401">
        <v>1.247495</v>
      </c>
      <c r="M64" s="401">
        <v>0.3164864</v>
      </c>
      <c r="N64" s="401">
        <v>0.3164864</v>
      </c>
      <c r="O64" s="401">
        <v>0</v>
      </c>
      <c r="P64" s="376">
        <f t="shared" si="1"/>
        <v>2.7841107000000003</v>
      </c>
      <c r="Q64" s="377"/>
      <c r="V64" s="378"/>
      <c r="W64" s="378"/>
    </row>
    <row r="65" spans="1:33" s="375" customFormat="1">
      <c r="A65" s="381" t="s">
        <v>41</v>
      </c>
      <c r="B65" s="381" t="s">
        <v>551</v>
      </c>
      <c r="C65" s="381" t="s">
        <v>625</v>
      </c>
      <c r="D65" s="372" t="s">
        <v>36</v>
      </c>
      <c r="E65" s="373" t="s">
        <v>72</v>
      </c>
      <c r="F65" s="401">
        <v>0.47967979999999999</v>
      </c>
      <c r="G65" s="401">
        <v>0.143903952</v>
      </c>
      <c r="H65" s="401">
        <v>9.5936000000000007E-3</v>
      </c>
      <c r="I65" s="401"/>
      <c r="K65" s="401"/>
      <c r="L65" s="401">
        <v>1.2873300000000001E-2</v>
      </c>
      <c r="M65" s="401">
        <v>5.8144599999999998E-2</v>
      </c>
      <c r="N65" s="401">
        <v>5.8144599999999998E-2</v>
      </c>
      <c r="O65" s="401">
        <v>0</v>
      </c>
      <c r="P65" s="376">
        <f t="shared" si="1"/>
        <v>0.76233985199999998</v>
      </c>
      <c r="Q65" s="377"/>
      <c r="V65" s="378"/>
      <c r="W65" s="378"/>
    </row>
    <row r="66" spans="1:33" s="375" customFormat="1">
      <c r="A66" s="371" t="s">
        <v>489</v>
      </c>
      <c r="B66" s="371" t="s">
        <v>502</v>
      </c>
      <c r="C66" s="381" t="s">
        <v>625</v>
      </c>
      <c r="D66" s="372" t="s">
        <v>38</v>
      </c>
      <c r="E66" s="373" t="s">
        <v>72</v>
      </c>
      <c r="F66" s="401">
        <v>130.02730654699999</v>
      </c>
      <c r="G66" s="401">
        <v>39.008191914000001</v>
      </c>
      <c r="H66" s="401">
        <v>2.6005461310000002</v>
      </c>
      <c r="I66" s="401">
        <v>384.37742839999999</v>
      </c>
      <c r="K66" s="401">
        <v>538</v>
      </c>
      <c r="L66" s="401">
        <v>0</v>
      </c>
      <c r="M66" s="401">
        <v>15.447244</v>
      </c>
      <c r="N66" s="401">
        <v>15.447244</v>
      </c>
      <c r="O66" s="401">
        <v>0</v>
      </c>
      <c r="P66" s="376">
        <f t="shared" si="1"/>
        <v>1124.907960992</v>
      </c>
      <c r="Q66" s="377"/>
      <c r="V66" s="378"/>
      <c r="W66" s="378"/>
    </row>
    <row r="67" spans="1:33" s="375" customFormat="1">
      <c r="A67" s="371" t="s">
        <v>490</v>
      </c>
      <c r="B67" s="371" t="s">
        <v>503</v>
      </c>
      <c r="C67" s="381" t="s">
        <v>625</v>
      </c>
      <c r="D67" s="372" t="s">
        <v>38</v>
      </c>
      <c r="E67" s="373" t="s">
        <v>72</v>
      </c>
      <c r="F67" s="401">
        <v>82.9337807</v>
      </c>
      <c r="G67" s="401">
        <v>24.880134210000001</v>
      </c>
      <c r="H67" s="401">
        <v>1.6586756140000001</v>
      </c>
      <c r="I67" s="401">
        <v>0</v>
      </c>
      <c r="K67" s="401">
        <v>0</v>
      </c>
      <c r="L67" s="401">
        <v>62.965192399999999</v>
      </c>
      <c r="M67" s="401">
        <v>9.8525331000000005</v>
      </c>
      <c r="N67" s="401">
        <v>9.8525331000000005</v>
      </c>
      <c r="O67" s="401">
        <v>0</v>
      </c>
      <c r="P67" s="376">
        <f t="shared" ref="P67:P89" si="2">SUM(F67:O67)</f>
        <v>192.14284912399998</v>
      </c>
      <c r="Q67" s="377"/>
      <c r="V67" s="378"/>
      <c r="W67" s="378"/>
    </row>
    <row r="68" spans="1:33" s="375" customFormat="1">
      <c r="A68" s="371" t="s">
        <v>491</v>
      </c>
      <c r="B68" s="371" t="s">
        <v>504</v>
      </c>
      <c r="C68" s="381" t="s">
        <v>625</v>
      </c>
      <c r="D68" s="372" t="s">
        <v>38</v>
      </c>
      <c r="E68" s="373" t="s">
        <v>72</v>
      </c>
      <c r="F68" s="374">
        <v>130.902207971</v>
      </c>
      <c r="G68" s="374">
        <v>39.264923150999998</v>
      </c>
      <c r="H68" s="374">
        <v>2.6176615430000001</v>
      </c>
      <c r="I68" s="374">
        <v>0</v>
      </c>
      <c r="J68" s="374">
        <v>0</v>
      </c>
      <c r="K68" s="374">
        <v>0</v>
      </c>
      <c r="L68" s="374">
        <v>0</v>
      </c>
      <c r="M68" s="374">
        <v>15.550631340000001</v>
      </c>
      <c r="N68" s="374">
        <v>15.550631340000001</v>
      </c>
      <c r="O68" s="374">
        <v>0</v>
      </c>
      <c r="P68" s="376">
        <f t="shared" si="2"/>
        <v>203.88605534499999</v>
      </c>
      <c r="Q68" s="377"/>
      <c r="V68" s="378"/>
      <c r="W68" s="378"/>
    </row>
    <row r="69" spans="1:33" s="375" customFormat="1">
      <c r="A69" s="371" t="s">
        <v>492</v>
      </c>
      <c r="B69" s="371" t="s">
        <v>505</v>
      </c>
      <c r="C69" s="381" t="s">
        <v>625</v>
      </c>
      <c r="D69" s="372" t="s">
        <v>40</v>
      </c>
      <c r="E69" s="373" t="s">
        <v>72</v>
      </c>
      <c r="F69" s="374">
        <v>36.023049200000003</v>
      </c>
      <c r="G69" s="374">
        <v>5.6166600000000004</v>
      </c>
      <c r="H69" s="374">
        <v>0.35319339999999999</v>
      </c>
      <c r="I69" s="374">
        <v>0</v>
      </c>
      <c r="J69" s="374">
        <v>3.7225300000000003E-2</v>
      </c>
      <c r="K69" s="374">
        <v>0</v>
      </c>
      <c r="L69" s="374">
        <v>27.9701348</v>
      </c>
      <c r="M69" s="374">
        <v>7.4099763000000003</v>
      </c>
      <c r="N69" s="374">
        <v>7.8768149000000003</v>
      </c>
      <c r="O69" s="401">
        <v>0</v>
      </c>
      <c r="P69" s="376">
        <f t="shared" si="2"/>
        <v>85.287053900000004</v>
      </c>
      <c r="Q69" s="377"/>
      <c r="V69" s="378"/>
      <c r="W69" s="378"/>
    </row>
    <row r="70" spans="1:33" s="375" customFormat="1">
      <c r="A70" s="371" t="s">
        <v>39</v>
      </c>
      <c r="B70" s="381" t="s">
        <v>473</v>
      </c>
      <c r="C70" s="381" t="s">
        <v>625</v>
      </c>
      <c r="D70" s="372" t="s">
        <v>40</v>
      </c>
      <c r="E70" s="373" t="s">
        <v>72</v>
      </c>
      <c r="F70" s="374">
        <v>18.752933299999999</v>
      </c>
      <c r="G70" s="374">
        <v>5.6258673999999997</v>
      </c>
      <c r="H70" s="374">
        <v>0.37504130000000002</v>
      </c>
      <c r="I70" s="374">
        <v>19.39</v>
      </c>
      <c r="J70" s="374">
        <v>0</v>
      </c>
      <c r="K70" s="374">
        <v>179.5</v>
      </c>
      <c r="L70" s="374">
        <v>43.928781200000003</v>
      </c>
      <c r="M70" s="374">
        <v>16.865119100000001</v>
      </c>
      <c r="N70" s="374">
        <v>16.865119100000001</v>
      </c>
      <c r="O70" s="374">
        <v>0</v>
      </c>
      <c r="P70" s="376">
        <f t="shared" si="2"/>
        <v>301.30286140000004</v>
      </c>
      <c r="Q70" s="377"/>
      <c r="V70" s="378"/>
      <c r="W70" s="378"/>
    </row>
    <row r="71" spans="1:33" s="375" customFormat="1">
      <c r="A71" s="381" t="s">
        <v>69</v>
      </c>
      <c r="B71" s="381" t="s">
        <v>121</v>
      </c>
      <c r="C71" s="381" t="s">
        <v>625</v>
      </c>
      <c r="D71" s="372" t="s">
        <v>40</v>
      </c>
      <c r="E71" s="373" t="s">
        <v>72</v>
      </c>
      <c r="F71" s="401">
        <v>5.0110527999999999</v>
      </c>
      <c r="G71" s="401">
        <v>1.5033158</v>
      </c>
      <c r="H71" s="401">
        <v>0.10022109999999999</v>
      </c>
      <c r="I71" s="401">
        <v>0</v>
      </c>
      <c r="K71" s="401">
        <v>0.10022109999999999</v>
      </c>
      <c r="L71" s="401">
        <v>0.152251</v>
      </c>
      <c r="M71" s="401">
        <v>1.7226100000000001E-2</v>
      </c>
      <c r="N71" s="401">
        <v>1.7226100000000001E-2</v>
      </c>
      <c r="O71" s="401">
        <v>0</v>
      </c>
      <c r="P71" s="376">
        <f t="shared" si="2"/>
        <v>6.9015139999999997</v>
      </c>
      <c r="Q71" s="377"/>
      <c r="V71" s="378"/>
      <c r="W71" s="378"/>
    </row>
    <row r="72" spans="1:33" s="375" customFormat="1">
      <c r="A72" s="381" t="s">
        <v>500</v>
      </c>
      <c r="B72" s="381" t="s">
        <v>550</v>
      </c>
      <c r="C72" s="381" t="s">
        <v>625</v>
      </c>
      <c r="D72" s="372" t="s">
        <v>40</v>
      </c>
      <c r="E72" s="373" t="s">
        <v>72</v>
      </c>
      <c r="F72" s="401">
        <v>69.742126975999994</v>
      </c>
      <c r="G72" s="401">
        <v>20.922638114000002</v>
      </c>
      <c r="H72" s="401">
        <v>1.3948425550000001</v>
      </c>
      <c r="I72" s="401">
        <v>0</v>
      </c>
      <c r="J72" s="401">
        <v>0.258258353</v>
      </c>
      <c r="K72" s="401">
        <v>10.679628397</v>
      </c>
      <c r="L72" s="401">
        <v>194.32628</v>
      </c>
      <c r="M72" s="401">
        <v>42.521316577</v>
      </c>
      <c r="N72" s="401">
        <v>42.521316577</v>
      </c>
      <c r="O72" s="401">
        <v>0</v>
      </c>
      <c r="P72" s="376">
        <f t="shared" si="2"/>
        <v>382.36640754899997</v>
      </c>
      <c r="Q72" s="377"/>
      <c r="V72" s="378"/>
      <c r="W72" s="378"/>
    </row>
    <row r="73" spans="1:33" s="375" customFormat="1">
      <c r="A73" s="381" t="s">
        <v>501</v>
      </c>
      <c r="B73" s="381" t="s">
        <v>549</v>
      </c>
      <c r="C73" s="381" t="s">
        <v>625</v>
      </c>
      <c r="D73" s="372" t="s">
        <v>40</v>
      </c>
      <c r="E73" s="373" t="s">
        <v>72</v>
      </c>
      <c r="F73" s="401">
        <v>18.764844360000001</v>
      </c>
      <c r="G73" s="401">
        <v>5.629453313</v>
      </c>
      <c r="H73" s="401">
        <v>0.37529688700000002</v>
      </c>
      <c r="I73" s="401">
        <v>0</v>
      </c>
      <c r="J73" s="401">
        <v>7.1953246999999998E-2</v>
      </c>
      <c r="K73" s="401">
        <v>2.975446603</v>
      </c>
      <c r="L73" s="401">
        <v>54.141159999999999</v>
      </c>
      <c r="M73" s="401">
        <v>11.468258482</v>
      </c>
      <c r="N73" s="401">
        <v>11.468258482</v>
      </c>
      <c r="O73" s="401">
        <v>0</v>
      </c>
      <c r="P73" s="376">
        <f t="shared" si="2"/>
        <v>104.89467137399998</v>
      </c>
      <c r="Q73" s="377"/>
      <c r="R73" s="404"/>
      <c r="S73" s="404"/>
      <c r="V73" s="405"/>
      <c r="W73" s="405"/>
      <c r="X73" s="405"/>
      <c r="Y73" s="405"/>
      <c r="Z73" s="405"/>
      <c r="AA73" s="405"/>
      <c r="AB73" s="406"/>
      <c r="AC73" s="405"/>
      <c r="AD73" s="405"/>
      <c r="AE73" s="405"/>
      <c r="AF73" s="405"/>
      <c r="AG73" s="407"/>
    </row>
    <row r="74" spans="1:33" s="375" customFormat="1">
      <c r="A74" s="371" t="s">
        <v>520</v>
      </c>
      <c r="B74" s="371" t="s">
        <v>563</v>
      </c>
      <c r="C74" s="381" t="s">
        <v>625</v>
      </c>
      <c r="D74" s="372" t="s">
        <v>36</v>
      </c>
      <c r="E74" s="373" t="s">
        <v>72</v>
      </c>
      <c r="F74" s="401">
        <v>15.340984715999999</v>
      </c>
      <c r="G74" s="401">
        <v>4.5961521249999997</v>
      </c>
      <c r="H74" s="401">
        <v>0.30641005300000002</v>
      </c>
      <c r="I74" s="401">
        <v>70.314332782999998</v>
      </c>
      <c r="K74" s="401">
        <v>31.636399999999998</v>
      </c>
      <c r="L74" s="401">
        <v>68.556049599999994</v>
      </c>
      <c r="M74" s="401">
        <v>10.7091422</v>
      </c>
      <c r="N74" s="401">
        <v>10.7091422</v>
      </c>
      <c r="O74" s="401">
        <v>0</v>
      </c>
      <c r="P74" s="376">
        <f t="shared" si="2"/>
        <v>212.168613677</v>
      </c>
      <c r="Q74" s="377"/>
      <c r="V74" s="378"/>
      <c r="W74" s="378"/>
    </row>
    <row r="75" spans="1:33" s="375" customFormat="1">
      <c r="A75" s="395" t="s">
        <v>521</v>
      </c>
      <c r="B75" s="395" t="s">
        <v>522</v>
      </c>
      <c r="C75" s="381" t="s">
        <v>613</v>
      </c>
      <c r="D75" s="408" t="s">
        <v>27</v>
      </c>
      <c r="E75" s="408" t="s">
        <v>71</v>
      </c>
      <c r="F75" s="374">
        <v>9.3360800000000008</v>
      </c>
      <c r="G75" s="374">
        <v>0.93360799999999999</v>
      </c>
      <c r="H75" s="374">
        <v>0.18672159999999999</v>
      </c>
      <c r="I75" s="374">
        <v>0</v>
      </c>
      <c r="J75" s="374">
        <v>0</v>
      </c>
      <c r="K75" s="374">
        <v>0</v>
      </c>
      <c r="L75" s="374">
        <v>1.9857807999999999</v>
      </c>
      <c r="M75" s="374">
        <v>0</v>
      </c>
      <c r="N75" s="374">
        <v>1.7162989</v>
      </c>
      <c r="O75" s="374">
        <v>0</v>
      </c>
      <c r="P75" s="376">
        <f t="shared" si="2"/>
        <v>14.158489300000001</v>
      </c>
      <c r="Q75" s="377"/>
      <c r="V75" s="378"/>
      <c r="W75" s="378"/>
    </row>
    <row r="76" spans="1:33" s="375" customFormat="1">
      <c r="A76" s="371" t="s">
        <v>641</v>
      </c>
      <c r="B76" s="395" t="s">
        <v>642</v>
      </c>
      <c r="C76" s="381" t="s">
        <v>613</v>
      </c>
      <c r="D76" s="372" t="s">
        <v>30</v>
      </c>
      <c r="E76" s="373" t="s">
        <v>71</v>
      </c>
      <c r="F76" s="374">
        <v>330.96404189999998</v>
      </c>
      <c r="G76" s="374">
        <v>12.0643014</v>
      </c>
      <c r="H76" s="374">
        <v>2.4128603000000002</v>
      </c>
      <c r="I76" s="374">
        <v>0</v>
      </c>
      <c r="J76" s="374">
        <v>0</v>
      </c>
      <c r="K76" s="374">
        <v>0</v>
      </c>
      <c r="L76" s="374">
        <v>6.4463656</v>
      </c>
      <c r="M76" s="374">
        <v>29.786763800000003</v>
      </c>
      <c r="N76" s="374">
        <v>29.786763800000003</v>
      </c>
      <c r="O76" s="374">
        <v>0</v>
      </c>
      <c r="P76" s="376">
        <f t="shared" si="2"/>
        <v>411.46109679999995</v>
      </c>
      <c r="Q76" s="377"/>
      <c r="V76" s="378"/>
      <c r="W76" s="378"/>
    </row>
    <row r="77" spans="1:33" s="375" customFormat="1">
      <c r="A77" s="371" t="s">
        <v>643</v>
      </c>
      <c r="B77" s="395" t="s">
        <v>539</v>
      </c>
      <c r="C77" s="381" t="s">
        <v>613</v>
      </c>
      <c r="D77" s="372" t="s">
        <v>30</v>
      </c>
      <c r="E77" s="373" t="s">
        <v>71</v>
      </c>
      <c r="F77" s="374">
        <v>0</v>
      </c>
      <c r="G77" s="374">
        <v>0</v>
      </c>
      <c r="H77" s="374">
        <v>0</v>
      </c>
      <c r="I77" s="374">
        <v>0</v>
      </c>
      <c r="J77" s="374">
        <v>0</v>
      </c>
      <c r="K77" s="374">
        <v>0</v>
      </c>
      <c r="L77" s="374">
        <v>0</v>
      </c>
      <c r="M77" s="374">
        <v>0</v>
      </c>
      <c r="N77" s="374">
        <v>0</v>
      </c>
      <c r="O77" s="374">
        <v>0</v>
      </c>
      <c r="P77" s="376">
        <f t="shared" si="2"/>
        <v>0</v>
      </c>
      <c r="Q77" s="377"/>
      <c r="V77" s="378"/>
      <c r="W77" s="378"/>
    </row>
    <row r="78" spans="1:33" s="375" customFormat="1">
      <c r="A78" s="409" t="s">
        <v>524</v>
      </c>
      <c r="B78" s="409" t="s">
        <v>525</v>
      </c>
      <c r="C78" s="381" t="s">
        <v>613</v>
      </c>
      <c r="D78" s="408" t="s">
        <v>27</v>
      </c>
      <c r="E78" s="408" t="s">
        <v>71</v>
      </c>
      <c r="F78" s="374">
        <v>28.404458699999999</v>
      </c>
      <c r="G78" s="374">
        <v>2.8404459000000002</v>
      </c>
      <c r="H78" s="374">
        <v>0.56808917000000003</v>
      </c>
      <c r="I78" s="374">
        <v>0</v>
      </c>
      <c r="J78" s="374">
        <v>5.2546311689999996</v>
      </c>
      <c r="K78" s="374">
        <v>0</v>
      </c>
      <c r="L78" s="374">
        <v>50.467557200000002</v>
      </c>
      <c r="M78" s="374">
        <v>4.9534881579999999</v>
      </c>
      <c r="N78" s="374">
        <v>4.9534881579999999</v>
      </c>
      <c r="O78" s="374">
        <v>0</v>
      </c>
      <c r="P78" s="376">
        <f t="shared" si="2"/>
        <v>97.442158454999998</v>
      </c>
      <c r="Q78" s="377"/>
      <c r="V78" s="378"/>
      <c r="W78" s="378"/>
    </row>
    <row r="79" spans="1:33" s="375" customFormat="1">
      <c r="A79" s="410" t="s">
        <v>547</v>
      </c>
      <c r="B79" s="393" t="s">
        <v>526</v>
      </c>
      <c r="C79" s="381" t="s">
        <v>613</v>
      </c>
      <c r="D79" s="372" t="s">
        <v>135</v>
      </c>
      <c r="E79" s="408" t="s">
        <v>71</v>
      </c>
      <c r="F79" s="374">
        <v>33.394728499999999</v>
      </c>
      <c r="G79" s="411">
        <v>3.3395001</v>
      </c>
      <c r="H79" s="374">
        <v>0.66792280000000004</v>
      </c>
      <c r="I79" s="374">
        <v>0</v>
      </c>
      <c r="K79" s="374">
        <v>0</v>
      </c>
      <c r="L79" s="374">
        <v>0</v>
      </c>
      <c r="M79" s="374">
        <v>3.3661936259999998</v>
      </c>
      <c r="N79" s="374">
        <v>3.3661936259999998</v>
      </c>
      <c r="O79" s="374">
        <v>0</v>
      </c>
      <c r="P79" s="376">
        <f t="shared" si="2"/>
        <v>44.134538651999996</v>
      </c>
      <c r="Q79" s="377"/>
      <c r="V79" s="378"/>
      <c r="W79" s="378"/>
    </row>
    <row r="80" spans="1:33" s="375" customFormat="1">
      <c r="A80" s="412" t="s">
        <v>527</v>
      </c>
      <c r="B80" s="381" t="s">
        <v>528</v>
      </c>
      <c r="C80" s="381" t="s">
        <v>613</v>
      </c>
      <c r="D80" s="408" t="s">
        <v>24</v>
      </c>
      <c r="E80" s="408" t="s">
        <v>71</v>
      </c>
      <c r="F80" s="374">
        <v>94.645554059999995</v>
      </c>
      <c r="G80" s="411">
        <v>28.393666218</v>
      </c>
      <c r="H80" s="374">
        <v>1.8929110810000001</v>
      </c>
      <c r="I80" s="374">
        <v>0</v>
      </c>
      <c r="J80" s="374">
        <v>45.292413533000001</v>
      </c>
      <c r="K80" s="374">
        <v>0</v>
      </c>
      <c r="L80" s="374">
        <v>169.51739240000001</v>
      </c>
      <c r="M80" s="374">
        <v>22.646206800000002</v>
      </c>
      <c r="N80" s="374">
        <v>22.646206800000002</v>
      </c>
      <c r="O80" s="374">
        <v>0</v>
      </c>
      <c r="P80" s="376">
        <f t="shared" si="2"/>
        <v>385.03435089200002</v>
      </c>
      <c r="Q80" s="377"/>
      <c r="V80" s="378"/>
      <c r="W80" s="378"/>
    </row>
    <row r="81" spans="1:32" s="375" customFormat="1">
      <c r="A81" s="371" t="s">
        <v>543</v>
      </c>
      <c r="B81" s="371" t="s">
        <v>529</v>
      </c>
      <c r="C81" s="381" t="s">
        <v>613</v>
      </c>
      <c r="D81" s="372" t="s">
        <v>27</v>
      </c>
      <c r="E81" s="373" t="s">
        <v>71</v>
      </c>
      <c r="F81" s="374">
        <v>202.1162415</v>
      </c>
      <c r="G81" s="374">
        <v>20.211631560000001</v>
      </c>
      <c r="H81" s="374">
        <v>4.0424915410000004</v>
      </c>
      <c r="I81" s="374">
        <v>0</v>
      </c>
      <c r="J81" s="374">
        <v>24.444482199999999</v>
      </c>
      <c r="K81" s="374">
        <v>0</v>
      </c>
      <c r="L81" s="374">
        <v>181.43197929999999</v>
      </c>
      <c r="M81" s="374">
        <v>35.488766800000001</v>
      </c>
      <c r="N81" s="374">
        <v>35.488766800000001</v>
      </c>
      <c r="O81" s="374">
        <v>0</v>
      </c>
      <c r="P81" s="376">
        <f t="shared" si="2"/>
        <v>503.22435970100003</v>
      </c>
      <c r="Q81" s="377"/>
      <c r="V81" s="378"/>
      <c r="W81" s="378"/>
    </row>
    <row r="82" spans="1:32" s="375" customFormat="1">
      <c r="A82" s="374" t="s">
        <v>530</v>
      </c>
      <c r="B82" s="374" t="s">
        <v>546</v>
      </c>
      <c r="C82" s="381" t="s">
        <v>613</v>
      </c>
      <c r="D82" s="413" t="s">
        <v>30</v>
      </c>
      <c r="E82" s="413" t="s">
        <v>71</v>
      </c>
      <c r="F82" s="374">
        <v>31.488548000000002</v>
      </c>
      <c r="G82" s="374">
        <v>3.1488548000000001</v>
      </c>
      <c r="H82" s="374">
        <v>0.62977099999999997</v>
      </c>
      <c r="I82" s="374">
        <v>52.857190500000002</v>
      </c>
      <c r="J82" s="374">
        <v>0.68709600000000004</v>
      </c>
      <c r="K82" s="374">
        <v>128</v>
      </c>
      <c r="L82" s="374">
        <v>8.4652843999999998</v>
      </c>
      <c r="M82" s="374">
        <v>0.43687090000000001</v>
      </c>
      <c r="N82" s="374">
        <v>0.43687090000000001</v>
      </c>
      <c r="O82" s="374">
        <v>0</v>
      </c>
      <c r="P82" s="376">
        <f t="shared" si="2"/>
        <v>226.1504865</v>
      </c>
      <c r="Q82" s="377"/>
      <c r="V82" s="378"/>
      <c r="W82" s="378"/>
    </row>
    <row r="83" spans="1:32" s="384" customFormat="1">
      <c r="A83" s="392" t="s">
        <v>537</v>
      </c>
      <c r="B83" s="393" t="s">
        <v>545</v>
      </c>
      <c r="C83" s="381" t="s">
        <v>613</v>
      </c>
      <c r="D83" s="372" t="s">
        <v>28</v>
      </c>
      <c r="E83" s="373" t="s">
        <v>71</v>
      </c>
      <c r="F83" s="374">
        <v>2.1904849999999998</v>
      </c>
      <c r="G83" s="374">
        <v>0.2000786</v>
      </c>
      <c r="H83" s="374">
        <v>0.04</v>
      </c>
      <c r="I83" s="374">
        <v>0</v>
      </c>
      <c r="J83" s="374">
        <v>0</v>
      </c>
      <c r="K83" s="374">
        <v>5.75513E-2</v>
      </c>
      <c r="L83" s="374">
        <v>1.7077692</v>
      </c>
      <c r="M83" s="374">
        <v>0.463198</v>
      </c>
      <c r="N83" s="374">
        <v>0.463198</v>
      </c>
      <c r="O83" s="374">
        <v>0</v>
      </c>
      <c r="P83" s="376">
        <f t="shared" si="2"/>
        <v>5.1222801000000002</v>
      </c>
      <c r="Q83" s="383"/>
      <c r="V83" s="385"/>
      <c r="W83" s="385"/>
    </row>
    <row r="84" spans="1:32" s="375" customFormat="1">
      <c r="A84" s="371" t="s">
        <v>531</v>
      </c>
      <c r="B84" s="371" t="s">
        <v>548</v>
      </c>
      <c r="C84" s="381" t="s">
        <v>613</v>
      </c>
      <c r="D84" s="372" t="s">
        <v>27</v>
      </c>
      <c r="E84" s="373" t="s">
        <v>71</v>
      </c>
      <c r="F84" s="374">
        <v>10.656855</v>
      </c>
      <c r="G84" s="374">
        <v>1.0656859000000001</v>
      </c>
      <c r="H84" s="374">
        <v>0.2131372</v>
      </c>
      <c r="I84" s="374">
        <v>0</v>
      </c>
      <c r="J84" s="374">
        <v>1.3607855</v>
      </c>
      <c r="K84" s="374">
        <v>0</v>
      </c>
      <c r="L84" s="374">
        <v>11.557123199999999</v>
      </c>
      <c r="M84" s="374">
        <v>1.6573313999999999</v>
      </c>
      <c r="N84" s="374">
        <v>1.6573313999999999</v>
      </c>
      <c r="O84" s="374">
        <v>0</v>
      </c>
      <c r="P84" s="376">
        <f t="shared" si="2"/>
        <v>28.168249600000003</v>
      </c>
      <c r="Q84" s="377"/>
      <c r="R84" s="414"/>
      <c r="S84" s="414"/>
      <c r="V84" s="378"/>
      <c r="W84" s="378"/>
    </row>
    <row r="85" spans="1:32" s="375" customFormat="1">
      <c r="A85" s="371" t="s">
        <v>644</v>
      </c>
      <c r="B85" s="371" t="s">
        <v>645</v>
      </c>
      <c r="C85" s="381" t="s">
        <v>613</v>
      </c>
      <c r="D85" s="372" t="s">
        <v>30</v>
      </c>
      <c r="E85" s="373" t="s">
        <v>71</v>
      </c>
      <c r="F85" s="374">
        <v>55.62359290074</v>
      </c>
      <c r="G85" s="374">
        <v>5.5623592800740003</v>
      </c>
      <c r="H85" s="374">
        <v>1.1124718560147999</v>
      </c>
      <c r="I85" s="374">
        <v>0</v>
      </c>
      <c r="J85" s="374">
        <v>9.9542939000000136E-2</v>
      </c>
      <c r="K85" s="374">
        <v>0</v>
      </c>
      <c r="L85" s="374">
        <v>18.717114800000001</v>
      </c>
      <c r="M85" s="374">
        <v>22.698191088999998</v>
      </c>
      <c r="N85" s="374">
        <v>22.698191088999998</v>
      </c>
      <c r="O85" s="374">
        <v>0</v>
      </c>
      <c r="P85" s="376">
        <f t="shared" si="2"/>
        <v>126.51146395382881</v>
      </c>
      <c r="Q85" s="377"/>
      <c r="R85" s="414"/>
      <c r="S85" s="414"/>
      <c r="V85" s="378"/>
      <c r="W85" s="378"/>
    </row>
    <row r="86" spans="1:32" s="375" customFormat="1">
      <c r="A86" s="371" t="s">
        <v>646</v>
      </c>
      <c r="B86" s="371" t="s">
        <v>647</v>
      </c>
      <c r="C86" s="381" t="s">
        <v>613</v>
      </c>
      <c r="D86" s="372" t="s">
        <v>135</v>
      </c>
      <c r="E86" s="373" t="s">
        <v>71</v>
      </c>
      <c r="F86" s="374">
        <v>23.358704599999999</v>
      </c>
      <c r="G86" s="374">
        <v>2.3358705</v>
      </c>
      <c r="H86" s="374">
        <v>0.46717399999999998</v>
      </c>
      <c r="I86" s="374">
        <v>0</v>
      </c>
      <c r="J86" s="374">
        <v>0</v>
      </c>
      <c r="K86" s="374">
        <v>0.51398889999999997</v>
      </c>
      <c r="L86" s="374">
        <v>0</v>
      </c>
      <c r="M86" s="374">
        <v>2.3545574</v>
      </c>
      <c r="N86" s="374">
        <v>2.3545574</v>
      </c>
      <c r="O86" s="374"/>
      <c r="P86" s="376">
        <f t="shared" si="2"/>
        <v>31.384852800000001</v>
      </c>
      <c r="Q86" s="377"/>
      <c r="R86" s="414"/>
      <c r="S86" s="414"/>
      <c r="V86" s="378"/>
      <c r="W86" s="378"/>
    </row>
    <row r="87" spans="1:32" s="375" customFormat="1">
      <c r="A87" s="371" t="s">
        <v>648</v>
      </c>
      <c r="B87" s="371" t="s">
        <v>649</v>
      </c>
      <c r="C87" s="381" t="s">
        <v>613</v>
      </c>
      <c r="D87" s="372" t="s">
        <v>28</v>
      </c>
      <c r="E87" s="373" t="s">
        <v>71</v>
      </c>
      <c r="F87" s="374">
        <v>4</v>
      </c>
      <c r="G87" s="374">
        <v>0.4</v>
      </c>
      <c r="H87" s="374">
        <v>0.08</v>
      </c>
      <c r="I87" s="374"/>
      <c r="J87" s="374"/>
      <c r="K87" s="374"/>
      <c r="L87" s="374">
        <v>2.5506836000000002</v>
      </c>
      <c r="M87" s="374">
        <v>0.5322673</v>
      </c>
      <c r="N87" s="374">
        <v>0.5322673</v>
      </c>
      <c r="O87" s="374"/>
      <c r="P87" s="376">
        <f t="shared" si="2"/>
        <v>8.0952182000000015</v>
      </c>
      <c r="Q87" s="377"/>
      <c r="R87" s="414"/>
      <c r="S87" s="414"/>
      <c r="V87" s="378"/>
      <c r="W87" s="378"/>
    </row>
    <row r="88" spans="1:32" s="375" customFormat="1">
      <c r="A88" s="371" t="s">
        <v>650</v>
      </c>
      <c r="B88" s="371" t="s">
        <v>651</v>
      </c>
      <c r="C88" s="381" t="s">
        <v>613</v>
      </c>
      <c r="D88" s="372" t="s">
        <v>135</v>
      </c>
      <c r="E88" s="373" t="s">
        <v>71</v>
      </c>
      <c r="F88" s="374">
        <v>21.225220100000001</v>
      </c>
      <c r="G88" s="374">
        <v>2.1225222000000001</v>
      </c>
      <c r="H88" s="374">
        <v>0.42450510000000002</v>
      </c>
      <c r="I88" s="374">
        <v>0</v>
      </c>
      <c r="J88" s="374">
        <v>0</v>
      </c>
      <c r="K88" s="374">
        <v>0</v>
      </c>
      <c r="L88" s="374">
        <v>0</v>
      </c>
      <c r="M88" s="374">
        <v>2.1012968070000002</v>
      </c>
      <c r="N88" s="374">
        <v>2.1012968070000002</v>
      </c>
      <c r="O88" s="374">
        <v>0</v>
      </c>
      <c r="P88" s="376">
        <f t="shared" si="2"/>
        <v>27.974841014000003</v>
      </c>
      <c r="Q88" s="377"/>
      <c r="V88" s="378"/>
      <c r="W88" s="378"/>
    </row>
    <row r="89" spans="1:32" s="375" customFormat="1">
      <c r="A89" s="371" t="s">
        <v>536</v>
      </c>
      <c r="B89" s="371" t="s">
        <v>544</v>
      </c>
      <c r="C89" s="381" t="s">
        <v>613</v>
      </c>
      <c r="D89" s="372" t="s">
        <v>28</v>
      </c>
      <c r="E89" s="373" t="s">
        <v>71</v>
      </c>
      <c r="F89" s="374">
        <v>48</v>
      </c>
      <c r="G89" s="374">
        <v>4.8</v>
      </c>
      <c r="H89" s="374">
        <v>0.96</v>
      </c>
      <c r="I89" s="374">
        <v>0</v>
      </c>
      <c r="J89" s="374">
        <v>0</v>
      </c>
      <c r="K89" s="374">
        <v>0</v>
      </c>
      <c r="L89" s="374">
        <v>0</v>
      </c>
      <c r="M89" s="374">
        <v>0</v>
      </c>
      <c r="N89" s="374">
        <v>0</v>
      </c>
      <c r="O89" s="374">
        <v>0</v>
      </c>
      <c r="P89" s="376">
        <f t="shared" si="2"/>
        <v>53.76</v>
      </c>
      <c r="Q89" s="377"/>
      <c r="R89" s="375" t="s">
        <v>652</v>
      </c>
      <c r="T89" s="375">
        <v>29.237853399999999</v>
      </c>
      <c r="V89" s="378"/>
      <c r="W89" s="378"/>
    </row>
    <row r="90" spans="1:32">
      <c r="D90" s="361" t="s">
        <v>627</v>
      </c>
      <c r="J90" s="365"/>
      <c r="V90" s="415"/>
      <c r="W90" s="415"/>
      <c r="X90" s="415"/>
      <c r="Y90" s="415"/>
      <c r="Z90" s="415"/>
      <c r="AA90" s="415"/>
      <c r="AB90" s="415"/>
      <c r="AC90" s="415"/>
      <c r="AD90" s="415"/>
      <c r="AE90" s="415"/>
      <c r="AF90" s="415"/>
    </row>
    <row r="91" spans="1:32" ht="15" customHeight="1">
      <c r="F91" s="416">
        <f t="shared" ref="F91:P91" si="3">SUBTOTAL(9,F3:F90)</f>
        <v>22559.688560761748</v>
      </c>
      <c r="G91" s="416">
        <f t="shared" si="3"/>
        <v>6207.5574289980732</v>
      </c>
      <c r="H91" s="416">
        <f t="shared" si="3"/>
        <v>409.85409487721472</v>
      </c>
      <c r="I91" s="416">
        <f t="shared" si="3"/>
        <v>15283.458951683</v>
      </c>
      <c r="J91" s="416">
        <f t="shared" si="3"/>
        <v>379.39037466799994</v>
      </c>
      <c r="K91" s="416">
        <f>SUBTOTAL(9,K3:K90)</f>
        <v>12364.053163816003</v>
      </c>
      <c r="L91" s="416">
        <f t="shared" si="3"/>
        <v>35566.625506809003</v>
      </c>
      <c r="M91" s="416">
        <f t="shared" si="3"/>
        <v>3434.1118080639999</v>
      </c>
      <c r="N91" s="416">
        <f t="shared" si="3"/>
        <v>3442.1563185300001</v>
      </c>
      <c r="O91" s="416">
        <f t="shared" si="3"/>
        <v>2.2494068999999999</v>
      </c>
      <c r="P91" s="416">
        <f t="shared" si="3"/>
        <v>99649.145615106958</v>
      </c>
      <c r="V91" s="417"/>
    </row>
    <row r="92" spans="1:32">
      <c r="B92" s="365"/>
    </row>
    <row r="93" spans="1:32">
      <c r="F93" s="363">
        <f t="shared" ref="F93:P93" si="4">F23+F24+F25</f>
        <v>6.2525461000000009</v>
      </c>
      <c r="G93" s="363">
        <f t="shared" si="4"/>
        <v>1.8757638999999999</v>
      </c>
      <c r="H93" s="363">
        <f t="shared" si="4"/>
        <v>0.1250511</v>
      </c>
      <c r="I93" s="363">
        <f t="shared" si="4"/>
        <v>0</v>
      </c>
      <c r="J93" s="363">
        <f t="shared" si="4"/>
        <v>1.6854496000000001</v>
      </c>
      <c r="K93" s="363">
        <f t="shared" si="4"/>
        <v>0</v>
      </c>
      <c r="L93" s="363">
        <f t="shared" si="4"/>
        <v>2.7801418</v>
      </c>
      <c r="M93" s="363">
        <f t="shared" si="4"/>
        <v>0.74083450000000006</v>
      </c>
      <c r="N93" s="363">
        <f t="shared" si="4"/>
        <v>0.90022650000000004</v>
      </c>
      <c r="O93" s="363">
        <f t="shared" si="4"/>
        <v>0</v>
      </c>
      <c r="P93" s="363">
        <f t="shared" si="4"/>
        <v>14.360013499999999</v>
      </c>
    </row>
    <row r="94" spans="1:32">
      <c r="F94" s="418"/>
      <c r="H94" s="419"/>
    </row>
    <row r="95" spans="1:32" ht="15" customHeight="1">
      <c r="P95" s="363"/>
    </row>
    <row r="96" spans="1:32" ht="15" customHeight="1">
      <c r="P96" s="363"/>
    </row>
    <row r="97" spans="1:27" ht="15" customHeight="1">
      <c r="A97" s="359" t="s">
        <v>81</v>
      </c>
      <c r="D97" s="360"/>
      <c r="E97" s="361"/>
    </row>
    <row r="98" spans="1:27" s="426" customFormat="1" ht="15" customHeight="1">
      <c r="A98" s="420" t="s">
        <v>83</v>
      </c>
      <c r="B98" s="420" t="s">
        <v>564</v>
      </c>
      <c r="C98" s="420"/>
      <c r="D98" s="421" t="s">
        <v>84</v>
      </c>
      <c r="E98" s="422" t="s">
        <v>516</v>
      </c>
      <c r="F98" s="423" t="s">
        <v>508</v>
      </c>
      <c r="G98" s="423" t="s">
        <v>509</v>
      </c>
      <c r="H98" s="423" t="s">
        <v>510</v>
      </c>
      <c r="I98" s="423" t="s">
        <v>628</v>
      </c>
      <c r="J98" s="423" t="s">
        <v>629</v>
      </c>
      <c r="K98" s="423" t="s">
        <v>511</v>
      </c>
      <c r="L98" s="423" t="s">
        <v>512</v>
      </c>
      <c r="M98" s="423" t="s">
        <v>517</v>
      </c>
      <c r="N98" s="423" t="s">
        <v>513</v>
      </c>
      <c r="O98" s="423" t="s">
        <v>514</v>
      </c>
      <c r="P98" s="424" t="s">
        <v>515</v>
      </c>
      <c r="Q98" s="425" t="s">
        <v>113</v>
      </c>
      <c r="R98" s="425" t="s">
        <v>114</v>
      </c>
      <c r="S98" s="427"/>
    </row>
    <row r="99" spans="1:27" ht="15" customHeight="1">
      <c r="A99" s="360" t="s">
        <v>10</v>
      </c>
      <c r="B99" s="360" t="s">
        <v>73</v>
      </c>
      <c r="D99" s="361" t="s">
        <v>24</v>
      </c>
      <c r="E99" s="362" t="s">
        <v>71</v>
      </c>
      <c r="F99" s="363">
        <f t="shared" ref="F99:P113" si="5">SUMIFS(F$3:F$93,$A$3:$A$93,$A99,$B$3:$B$93,$B99,$D$3:$D$93,$D99,$E$3:$E$93,$E99)</f>
        <v>388.75</v>
      </c>
      <c r="G99" s="363">
        <f t="shared" si="5"/>
        <v>131.41999999999999</v>
      </c>
      <c r="H99" s="363">
        <f t="shared" si="5"/>
        <v>7.96</v>
      </c>
      <c r="I99" s="363">
        <f t="shared" si="5"/>
        <v>0</v>
      </c>
      <c r="J99" s="363">
        <f t="shared" si="5"/>
        <v>0.28999999999999998</v>
      </c>
      <c r="K99" s="363">
        <f t="shared" si="5"/>
        <v>75.78</v>
      </c>
      <c r="L99" s="363">
        <f t="shared" si="5"/>
        <v>584.92999999999995</v>
      </c>
      <c r="M99" s="363">
        <f t="shared" si="5"/>
        <v>49.75</v>
      </c>
      <c r="N99" s="363">
        <f t="shared" si="5"/>
        <v>49.75</v>
      </c>
      <c r="O99" s="363">
        <f t="shared" si="5"/>
        <v>0</v>
      </c>
      <c r="P99" s="364">
        <f t="shared" si="5"/>
        <v>1288.6299999999999</v>
      </c>
      <c r="Q99" s="427" t="s">
        <v>86</v>
      </c>
      <c r="R99" s="427" t="s">
        <v>85</v>
      </c>
      <c r="S99" s="427" t="s">
        <v>85</v>
      </c>
      <c r="T99" s="363">
        <f>P99-SUM(F99:O99)</f>
        <v>0</v>
      </c>
      <c r="U99" s="363"/>
      <c r="V99" s="365" t="b">
        <f>D99=Y99</f>
        <v>1</v>
      </c>
      <c r="W99" s="428" t="s">
        <v>10</v>
      </c>
      <c r="X99" s="428" t="s">
        <v>73</v>
      </c>
      <c r="Y99" s="429" t="s">
        <v>24</v>
      </c>
      <c r="Z99" s="430" t="s">
        <v>86</v>
      </c>
      <c r="AA99" s="431" t="s">
        <v>85</v>
      </c>
    </row>
    <row r="100" spans="1:27" ht="15" customHeight="1">
      <c r="A100" s="360" t="s">
        <v>10</v>
      </c>
      <c r="B100" s="360" t="s">
        <v>73</v>
      </c>
      <c r="D100" s="361" t="s">
        <v>26</v>
      </c>
      <c r="E100" s="362" t="str">
        <f>E99</f>
        <v>C</v>
      </c>
      <c r="F100" s="363">
        <f t="shared" si="5"/>
        <v>16.45</v>
      </c>
      <c r="G100" s="363">
        <f t="shared" si="5"/>
        <v>4.92</v>
      </c>
      <c r="H100" s="363">
        <f t="shared" si="5"/>
        <v>0.33</v>
      </c>
      <c r="I100" s="363">
        <f t="shared" si="5"/>
        <v>0</v>
      </c>
      <c r="J100" s="363">
        <f t="shared" si="5"/>
        <v>82.9</v>
      </c>
      <c r="K100" s="363">
        <f t="shared" si="5"/>
        <v>0</v>
      </c>
      <c r="L100" s="363">
        <f t="shared" si="5"/>
        <v>2860.28</v>
      </c>
      <c r="M100" s="363">
        <f t="shared" si="5"/>
        <v>7.86</v>
      </c>
      <c r="N100" s="363">
        <f t="shared" si="5"/>
        <v>7.86</v>
      </c>
      <c r="O100" s="363">
        <f t="shared" si="5"/>
        <v>0</v>
      </c>
      <c r="P100" s="364">
        <f t="shared" si="5"/>
        <v>2980.6000000000004</v>
      </c>
      <c r="Q100" s="427" t="s">
        <v>86</v>
      </c>
      <c r="R100" s="427" t="s">
        <v>85</v>
      </c>
      <c r="S100" s="427" t="s">
        <v>85</v>
      </c>
      <c r="T100" s="363">
        <f t="shared" ref="T100:T131" si="6">P100-SUM(F100:O100)</f>
        <v>0</v>
      </c>
      <c r="U100" s="363"/>
      <c r="V100" s="365" t="b">
        <f t="shared" ref="V100:V163" si="7">D100=Y100</f>
        <v>1</v>
      </c>
      <c r="W100" s="428" t="s">
        <v>10</v>
      </c>
      <c r="X100" s="428" t="s">
        <v>73</v>
      </c>
      <c r="Y100" s="429" t="s">
        <v>26</v>
      </c>
      <c r="Z100" s="430" t="s">
        <v>86</v>
      </c>
      <c r="AA100" s="431" t="s">
        <v>85</v>
      </c>
    </row>
    <row r="101" spans="1:27" ht="15" customHeight="1">
      <c r="A101" s="360" t="s">
        <v>11</v>
      </c>
      <c r="B101" s="360" t="s">
        <v>73</v>
      </c>
      <c r="D101" s="361" t="s">
        <v>24</v>
      </c>
      <c r="E101" s="362" t="str">
        <f t="shared" ref="E101:E108" si="8">E100</f>
        <v>C</v>
      </c>
      <c r="F101" s="363">
        <f t="shared" si="5"/>
        <v>1807.66</v>
      </c>
      <c r="G101" s="363">
        <f t="shared" si="5"/>
        <v>539.52</v>
      </c>
      <c r="H101" s="363">
        <f t="shared" si="5"/>
        <v>36.39</v>
      </c>
      <c r="I101" s="363">
        <f t="shared" si="5"/>
        <v>0</v>
      </c>
      <c r="J101" s="363">
        <f t="shared" si="5"/>
        <v>3.63</v>
      </c>
      <c r="K101" s="363">
        <f t="shared" si="5"/>
        <v>0</v>
      </c>
      <c r="L101" s="363">
        <f t="shared" si="5"/>
        <v>1571.64</v>
      </c>
      <c r="M101" s="363">
        <f t="shared" si="5"/>
        <v>227.15</v>
      </c>
      <c r="N101" s="363">
        <f t="shared" si="5"/>
        <v>230.15</v>
      </c>
      <c r="O101" s="363">
        <f t="shared" si="5"/>
        <v>0</v>
      </c>
      <c r="P101" s="364">
        <f t="shared" si="5"/>
        <v>4416.1399999999994</v>
      </c>
      <c r="Q101" s="427" t="s">
        <v>86</v>
      </c>
      <c r="R101" s="427" t="s">
        <v>85</v>
      </c>
      <c r="S101" s="427" t="s">
        <v>85</v>
      </c>
      <c r="T101" s="363">
        <f t="shared" si="6"/>
        <v>0</v>
      </c>
      <c r="U101" s="363"/>
      <c r="V101" s="365" t="b">
        <f t="shared" si="7"/>
        <v>1</v>
      </c>
      <c r="W101" s="428" t="s">
        <v>11</v>
      </c>
      <c r="X101" s="428" t="s">
        <v>73</v>
      </c>
      <c r="Y101" s="429" t="s">
        <v>24</v>
      </c>
      <c r="Z101" s="430" t="s">
        <v>86</v>
      </c>
      <c r="AA101" s="431" t="s">
        <v>85</v>
      </c>
    </row>
    <row r="102" spans="1:27" ht="15" customHeight="1">
      <c r="A102" s="360" t="s">
        <v>11</v>
      </c>
      <c r="B102" s="360" t="s">
        <v>73</v>
      </c>
      <c r="D102" s="361" t="s">
        <v>26</v>
      </c>
      <c r="E102" s="362" t="str">
        <f t="shared" si="8"/>
        <v>C</v>
      </c>
      <c r="F102" s="363">
        <f t="shared" si="5"/>
        <v>0</v>
      </c>
      <c r="G102" s="363">
        <f t="shared" si="5"/>
        <v>0</v>
      </c>
      <c r="H102" s="363">
        <f t="shared" si="5"/>
        <v>0</v>
      </c>
      <c r="I102" s="363">
        <f t="shared" si="5"/>
        <v>0</v>
      </c>
      <c r="J102" s="363">
        <f t="shared" si="5"/>
        <v>0.03</v>
      </c>
      <c r="K102" s="363">
        <f t="shared" si="5"/>
        <v>0</v>
      </c>
      <c r="L102" s="363">
        <f t="shared" si="5"/>
        <v>1.95</v>
      </c>
      <c r="M102" s="363">
        <f t="shared" si="5"/>
        <v>0.04</v>
      </c>
      <c r="N102" s="363">
        <f t="shared" si="5"/>
        <v>0.04</v>
      </c>
      <c r="O102" s="363">
        <f t="shared" si="5"/>
        <v>0</v>
      </c>
      <c r="P102" s="364">
        <f t="shared" si="5"/>
        <v>2.06</v>
      </c>
      <c r="Q102" s="427" t="s">
        <v>86</v>
      </c>
      <c r="R102" s="427" t="s">
        <v>85</v>
      </c>
      <c r="S102" s="427" t="s">
        <v>85</v>
      </c>
      <c r="T102" s="363">
        <f t="shared" si="6"/>
        <v>0</v>
      </c>
      <c r="U102" s="363"/>
      <c r="V102" s="365" t="b">
        <f t="shared" si="7"/>
        <v>1</v>
      </c>
      <c r="W102" s="428" t="s">
        <v>11</v>
      </c>
      <c r="X102" s="428" t="s">
        <v>73</v>
      </c>
      <c r="Y102" s="429" t="s">
        <v>26</v>
      </c>
      <c r="Z102" s="430" t="s">
        <v>86</v>
      </c>
      <c r="AA102" s="431" t="s">
        <v>85</v>
      </c>
    </row>
    <row r="103" spans="1:27" ht="15" customHeight="1">
      <c r="A103" s="360" t="s">
        <v>12</v>
      </c>
      <c r="B103" s="360" t="s">
        <v>73</v>
      </c>
      <c r="D103" s="361" t="s">
        <v>24</v>
      </c>
      <c r="E103" s="362" t="str">
        <f t="shared" si="8"/>
        <v>C</v>
      </c>
      <c r="F103" s="363">
        <f t="shared" si="5"/>
        <v>2120.2213268999999</v>
      </c>
      <c r="G103" s="363">
        <f t="shared" si="5"/>
        <v>637.17984269999999</v>
      </c>
      <c r="H103" s="363">
        <f t="shared" si="5"/>
        <v>45.240811100000002</v>
      </c>
      <c r="I103" s="363">
        <f t="shared" si="5"/>
        <v>1023.66</v>
      </c>
      <c r="J103" s="363">
        <f t="shared" si="5"/>
        <v>3.2997499999999999E-2</v>
      </c>
      <c r="K103" s="363">
        <f t="shared" si="5"/>
        <v>1358.81</v>
      </c>
      <c r="L103" s="363">
        <f t="shared" si="5"/>
        <v>3319.0165415000001</v>
      </c>
      <c r="M103" s="363">
        <f t="shared" si="5"/>
        <v>315.37464319999998</v>
      </c>
      <c r="N103" s="363">
        <f t="shared" si="5"/>
        <v>315.3746433</v>
      </c>
      <c r="O103" s="363">
        <f t="shared" si="5"/>
        <v>0</v>
      </c>
      <c r="P103" s="364">
        <f t="shared" si="5"/>
        <v>9134.9108061999996</v>
      </c>
      <c r="Q103" s="427" t="s">
        <v>86</v>
      </c>
      <c r="R103" s="427" t="s">
        <v>85</v>
      </c>
      <c r="S103" s="427" t="s">
        <v>85</v>
      </c>
      <c r="T103" s="363">
        <f t="shared" si="6"/>
        <v>0</v>
      </c>
      <c r="U103" s="363"/>
      <c r="V103" s="365" t="b">
        <f t="shared" si="7"/>
        <v>1</v>
      </c>
      <c r="W103" s="428" t="s">
        <v>12</v>
      </c>
      <c r="X103" s="428" t="s">
        <v>73</v>
      </c>
      <c r="Y103" s="429" t="s">
        <v>24</v>
      </c>
      <c r="Z103" s="430" t="s">
        <v>86</v>
      </c>
      <c r="AA103" s="431" t="s">
        <v>85</v>
      </c>
    </row>
    <row r="104" spans="1:27" ht="15" customHeight="1">
      <c r="A104" s="360" t="s">
        <v>13</v>
      </c>
      <c r="B104" s="360" t="s">
        <v>73</v>
      </c>
      <c r="D104" s="361" t="s">
        <v>27</v>
      </c>
      <c r="E104" s="362" t="str">
        <f t="shared" si="8"/>
        <v>C</v>
      </c>
      <c r="F104" s="363">
        <f t="shared" si="5"/>
        <v>2354.04</v>
      </c>
      <c r="G104" s="363">
        <f t="shared" si="5"/>
        <v>706.29</v>
      </c>
      <c r="H104" s="363">
        <f t="shared" si="5"/>
        <v>47.09</v>
      </c>
      <c r="I104" s="363">
        <f t="shared" si="5"/>
        <v>4195.75</v>
      </c>
      <c r="J104" s="363">
        <f t="shared" si="5"/>
        <v>0.47</v>
      </c>
      <c r="K104" s="363">
        <f t="shared" si="5"/>
        <v>2786.3</v>
      </c>
      <c r="L104" s="363">
        <f t="shared" si="5"/>
        <v>4668.37</v>
      </c>
      <c r="M104" s="363">
        <f t="shared" si="5"/>
        <v>277.02999999999997</v>
      </c>
      <c r="N104" s="363">
        <f t="shared" si="5"/>
        <v>277.02999999999997</v>
      </c>
      <c r="O104" s="363">
        <f t="shared" si="5"/>
        <v>0</v>
      </c>
      <c r="P104" s="364">
        <f t="shared" si="5"/>
        <v>15312.370000000003</v>
      </c>
      <c r="Q104" s="427" t="s">
        <v>86</v>
      </c>
      <c r="R104" s="427" t="s">
        <v>85</v>
      </c>
      <c r="S104" s="427" t="s">
        <v>85</v>
      </c>
      <c r="T104" s="363">
        <f t="shared" si="6"/>
        <v>0</v>
      </c>
      <c r="U104" s="363"/>
      <c r="V104" s="365" t="b">
        <f t="shared" si="7"/>
        <v>1</v>
      </c>
      <c r="W104" s="428" t="s">
        <v>13</v>
      </c>
      <c r="X104" s="428" t="s">
        <v>73</v>
      </c>
      <c r="Y104" s="429" t="s">
        <v>27</v>
      </c>
      <c r="Z104" s="430" t="s">
        <v>86</v>
      </c>
      <c r="AA104" s="431" t="s">
        <v>85</v>
      </c>
    </row>
    <row r="105" spans="1:27" ht="15" customHeight="1">
      <c r="A105" s="360" t="s">
        <v>13</v>
      </c>
      <c r="B105" s="360" t="s">
        <v>73</v>
      </c>
      <c r="D105" s="361" t="s">
        <v>29</v>
      </c>
      <c r="E105" s="362" t="str">
        <f t="shared" si="8"/>
        <v>C</v>
      </c>
      <c r="F105" s="363">
        <f t="shared" si="5"/>
        <v>606.12</v>
      </c>
      <c r="G105" s="363">
        <f t="shared" si="5"/>
        <v>180.34</v>
      </c>
      <c r="H105" s="363">
        <f t="shared" si="5"/>
        <v>12.49</v>
      </c>
      <c r="I105" s="363">
        <f t="shared" si="5"/>
        <v>0</v>
      </c>
      <c r="J105" s="363">
        <f t="shared" si="5"/>
        <v>4.54</v>
      </c>
      <c r="K105" s="363">
        <f t="shared" si="5"/>
        <v>0</v>
      </c>
      <c r="L105" s="363">
        <f t="shared" si="5"/>
        <v>850.17</v>
      </c>
      <c r="M105" s="363">
        <f t="shared" si="5"/>
        <v>76.73</v>
      </c>
      <c r="N105" s="363">
        <f t="shared" si="5"/>
        <v>76.73</v>
      </c>
      <c r="O105" s="363">
        <f t="shared" si="5"/>
        <v>0</v>
      </c>
      <c r="P105" s="364">
        <f t="shared" si="5"/>
        <v>1807.12</v>
      </c>
      <c r="Q105" s="427" t="s">
        <v>86</v>
      </c>
      <c r="R105" s="427" t="s">
        <v>85</v>
      </c>
      <c r="S105" s="427" t="s">
        <v>85</v>
      </c>
      <c r="T105" s="363">
        <f t="shared" si="6"/>
        <v>0</v>
      </c>
      <c r="U105" s="363"/>
      <c r="V105" s="365" t="b">
        <f t="shared" si="7"/>
        <v>1</v>
      </c>
      <c r="W105" s="428" t="s">
        <v>13</v>
      </c>
      <c r="X105" s="428" t="s">
        <v>73</v>
      </c>
      <c r="Y105" s="429" t="s">
        <v>29</v>
      </c>
      <c r="Z105" s="430" t="s">
        <v>86</v>
      </c>
      <c r="AA105" s="431" t="s">
        <v>85</v>
      </c>
    </row>
    <row r="106" spans="1:27" ht="15" customHeight="1">
      <c r="A106" s="360" t="s">
        <v>14</v>
      </c>
      <c r="B106" s="360" t="s">
        <v>73</v>
      </c>
      <c r="D106" s="361" t="s">
        <v>27</v>
      </c>
      <c r="E106" s="362" t="str">
        <f t="shared" si="8"/>
        <v>C</v>
      </c>
      <c r="F106" s="363">
        <f t="shared" si="5"/>
        <v>93.7705445</v>
      </c>
      <c r="G106" s="363">
        <f t="shared" si="5"/>
        <v>28.1312712</v>
      </c>
      <c r="H106" s="363">
        <f t="shared" si="5"/>
        <v>1.8754170999999999</v>
      </c>
      <c r="I106" s="363">
        <f t="shared" si="5"/>
        <v>0</v>
      </c>
      <c r="J106" s="363">
        <f t="shared" si="5"/>
        <v>0.2196022</v>
      </c>
      <c r="K106" s="363">
        <f t="shared" si="5"/>
        <v>0</v>
      </c>
      <c r="L106" s="363">
        <f t="shared" si="5"/>
        <v>98.060997599999993</v>
      </c>
      <c r="M106" s="363">
        <f t="shared" si="5"/>
        <v>14.311758299999999</v>
      </c>
      <c r="N106" s="363">
        <f t="shared" si="5"/>
        <v>14.311758299999999</v>
      </c>
      <c r="O106" s="363">
        <f t="shared" si="5"/>
        <v>0</v>
      </c>
      <c r="P106" s="364">
        <f t="shared" si="5"/>
        <v>250.6813492</v>
      </c>
      <c r="Q106" s="427" t="s">
        <v>86</v>
      </c>
      <c r="R106" s="427" t="s">
        <v>85</v>
      </c>
      <c r="S106" s="427" t="s">
        <v>85</v>
      </c>
      <c r="T106" s="363">
        <f t="shared" si="6"/>
        <v>0</v>
      </c>
      <c r="U106" s="363"/>
      <c r="V106" s="365" t="b">
        <f t="shared" si="7"/>
        <v>1</v>
      </c>
      <c r="W106" s="428" t="s">
        <v>14</v>
      </c>
      <c r="X106" s="428" t="s">
        <v>73</v>
      </c>
      <c r="Y106" s="429" t="s">
        <v>27</v>
      </c>
      <c r="Z106" s="430" t="s">
        <v>86</v>
      </c>
      <c r="AA106" s="431" t="s">
        <v>85</v>
      </c>
    </row>
    <row r="107" spans="1:27" ht="15" customHeight="1">
      <c r="A107" s="360" t="s">
        <v>14</v>
      </c>
      <c r="B107" s="360" t="s">
        <v>73</v>
      </c>
      <c r="D107" s="361" t="s">
        <v>28</v>
      </c>
      <c r="E107" s="362" t="str">
        <f t="shared" si="8"/>
        <v>C</v>
      </c>
      <c r="F107" s="363">
        <f t="shared" si="5"/>
        <v>2261.6835369999999</v>
      </c>
      <c r="G107" s="363">
        <f t="shared" si="5"/>
        <v>661.79872750000004</v>
      </c>
      <c r="H107" s="363">
        <f t="shared" si="5"/>
        <v>44.120306999999997</v>
      </c>
      <c r="I107" s="363">
        <f t="shared" si="5"/>
        <v>0</v>
      </c>
      <c r="J107" s="363">
        <f t="shared" si="5"/>
        <v>1.8888990000000001</v>
      </c>
      <c r="K107" s="363">
        <f t="shared" si="5"/>
        <v>0</v>
      </c>
      <c r="L107" s="363">
        <f t="shared" si="5"/>
        <v>2715.0291608000002</v>
      </c>
      <c r="M107" s="363">
        <f t="shared" si="5"/>
        <v>246.56212980000001</v>
      </c>
      <c r="N107" s="363">
        <f t="shared" si="5"/>
        <v>246.56212980000001</v>
      </c>
      <c r="O107" s="363">
        <f t="shared" si="5"/>
        <v>0</v>
      </c>
      <c r="P107" s="364">
        <f t="shared" si="5"/>
        <v>6177.6448908999992</v>
      </c>
      <c r="Q107" s="427" t="s">
        <v>86</v>
      </c>
      <c r="R107" s="427" t="s">
        <v>85</v>
      </c>
      <c r="S107" s="427" t="s">
        <v>85</v>
      </c>
      <c r="T107" s="363">
        <f t="shared" si="6"/>
        <v>0</v>
      </c>
      <c r="U107" s="363"/>
      <c r="V107" s="365" t="b">
        <f t="shared" si="7"/>
        <v>1</v>
      </c>
      <c r="W107" s="428" t="s">
        <v>14</v>
      </c>
      <c r="X107" s="428" t="s">
        <v>73</v>
      </c>
      <c r="Y107" s="429" t="s">
        <v>28</v>
      </c>
      <c r="Z107" s="430" t="s">
        <v>86</v>
      </c>
      <c r="AA107" s="431" t="s">
        <v>85</v>
      </c>
    </row>
    <row r="108" spans="1:27" ht="15" customHeight="1">
      <c r="A108" s="360" t="s">
        <v>15</v>
      </c>
      <c r="B108" s="360" t="s">
        <v>73</v>
      </c>
      <c r="D108" s="361" t="s">
        <v>27</v>
      </c>
      <c r="E108" s="362" t="str">
        <f t="shared" si="8"/>
        <v>C</v>
      </c>
      <c r="F108" s="363">
        <f t="shared" si="5"/>
        <v>404.79188775700004</v>
      </c>
      <c r="G108" s="363">
        <f t="shared" si="5"/>
        <v>119.20202569000001</v>
      </c>
      <c r="H108" s="363">
        <f t="shared" si="5"/>
        <v>8.6201810629999986</v>
      </c>
      <c r="I108" s="363">
        <f t="shared" si="5"/>
        <v>0</v>
      </c>
      <c r="J108" s="363">
        <f t="shared" si="5"/>
        <v>0</v>
      </c>
      <c r="K108" s="363">
        <f t="shared" si="5"/>
        <v>0</v>
      </c>
      <c r="L108" s="363">
        <f t="shared" si="5"/>
        <v>463.33372000000003</v>
      </c>
      <c r="M108" s="363">
        <f t="shared" si="5"/>
        <v>53.849820678</v>
      </c>
      <c r="N108" s="363">
        <f t="shared" si="5"/>
        <v>53.849820678</v>
      </c>
      <c r="O108" s="363">
        <f t="shared" si="5"/>
        <v>0</v>
      </c>
      <c r="P108" s="364">
        <f t="shared" si="5"/>
        <v>1103.6474558660002</v>
      </c>
      <c r="Q108" s="427" t="s">
        <v>86</v>
      </c>
      <c r="R108" s="427" t="s">
        <v>85</v>
      </c>
      <c r="S108" s="427" t="s">
        <v>85</v>
      </c>
      <c r="T108" s="363">
        <f t="shared" si="6"/>
        <v>0</v>
      </c>
      <c r="U108" s="363"/>
      <c r="V108" s="365" t="b">
        <f t="shared" si="7"/>
        <v>1</v>
      </c>
      <c r="W108" s="428" t="s">
        <v>15</v>
      </c>
      <c r="X108" s="428" t="s">
        <v>73</v>
      </c>
      <c r="Y108" s="429" t="s">
        <v>27</v>
      </c>
      <c r="Z108" s="430" t="s">
        <v>86</v>
      </c>
      <c r="AA108" s="431" t="s">
        <v>85</v>
      </c>
    </row>
    <row r="109" spans="1:27" ht="15" customHeight="1">
      <c r="A109" s="360" t="s">
        <v>15</v>
      </c>
      <c r="B109" s="360" t="s">
        <v>73</v>
      </c>
      <c r="D109" s="361" t="s">
        <v>30</v>
      </c>
      <c r="E109" s="362" t="str">
        <f>E107</f>
        <v>C</v>
      </c>
      <c r="F109" s="363">
        <f t="shared" si="5"/>
        <v>2843.8375210119998</v>
      </c>
      <c r="G109" s="363">
        <f t="shared" si="5"/>
        <v>874.24512261500001</v>
      </c>
      <c r="H109" s="363">
        <f t="shared" si="5"/>
        <v>60.459390743000007</v>
      </c>
      <c r="I109" s="363">
        <f t="shared" si="5"/>
        <v>0</v>
      </c>
      <c r="J109" s="363">
        <f t="shared" si="5"/>
        <v>0</v>
      </c>
      <c r="K109" s="363">
        <f t="shared" si="5"/>
        <v>2428.2458999999999</v>
      </c>
      <c r="L109" s="363">
        <f t="shared" si="5"/>
        <v>6708.6699375999997</v>
      </c>
      <c r="M109" s="363">
        <f t="shared" si="5"/>
        <v>386.91535803900001</v>
      </c>
      <c r="N109" s="363">
        <f t="shared" si="5"/>
        <v>386.91535803900001</v>
      </c>
      <c r="O109" s="363">
        <f t="shared" si="5"/>
        <v>0</v>
      </c>
      <c r="P109" s="364">
        <f t="shared" si="5"/>
        <v>13689.288588047999</v>
      </c>
      <c r="Q109" s="427" t="s">
        <v>86</v>
      </c>
      <c r="R109" s="427" t="s">
        <v>85</v>
      </c>
      <c r="S109" s="427" t="s">
        <v>85</v>
      </c>
      <c r="T109" s="363">
        <f t="shared" si="6"/>
        <v>0</v>
      </c>
      <c r="U109" s="363"/>
      <c r="V109" s="365" t="b">
        <f t="shared" si="7"/>
        <v>1</v>
      </c>
      <c r="W109" s="428" t="s">
        <v>15</v>
      </c>
      <c r="X109" s="428" t="s">
        <v>73</v>
      </c>
      <c r="Y109" s="429" t="s">
        <v>30</v>
      </c>
      <c r="Z109" s="430" t="s">
        <v>86</v>
      </c>
      <c r="AA109" s="431" t="s">
        <v>85</v>
      </c>
    </row>
    <row r="110" spans="1:27" ht="15" customHeight="1">
      <c r="A110" s="360" t="s">
        <v>15</v>
      </c>
      <c r="B110" s="360" t="s">
        <v>73</v>
      </c>
      <c r="D110" s="361" t="s">
        <v>26</v>
      </c>
      <c r="E110" s="362" t="str">
        <f>E108</f>
        <v>C</v>
      </c>
      <c r="F110" s="363">
        <f t="shared" si="5"/>
        <v>0</v>
      </c>
      <c r="G110" s="363">
        <f t="shared" si="5"/>
        <v>0</v>
      </c>
      <c r="H110" s="363">
        <f t="shared" si="5"/>
        <v>0</v>
      </c>
      <c r="I110" s="363">
        <f t="shared" si="5"/>
        <v>0</v>
      </c>
      <c r="J110" s="363">
        <f t="shared" si="5"/>
        <v>0</v>
      </c>
      <c r="K110" s="363">
        <f t="shared" si="5"/>
        <v>0</v>
      </c>
      <c r="L110" s="363">
        <f t="shared" si="5"/>
        <v>0</v>
      </c>
      <c r="M110" s="363">
        <f t="shared" si="5"/>
        <v>0</v>
      </c>
      <c r="N110" s="363">
        <f t="shared" si="5"/>
        <v>0</v>
      </c>
      <c r="O110" s="363">
        <f t="shared" si="5"/>
        <v>0</v>
      </c>
      <c r="P110" s="364">
        <f t="shared" si="5"/>
        <v>0</v>
      </c>
      <c r="Q110" s="427"/>
      <c r="R110" s="427"/>
      <c r="S110" s="427"/>
      <c r="T110" s="363">
        <f t="shared" si="6"/>
        <v>0</v>
      </c>
      <c r="U110" s="363"/>
      <c r="V110" s="365" t="b">
        <f t="shared" si="7"/>
        <v>0</v>
      </c>
    </row>
    <row r="111" spans="1:27" ht="15" customHeight="1">
      <c r="A111" s="432" t="s">
        <v>538</v>
      </c>
      <c r="B111" s="432" t="s">
        <v>539</v>
      </c>
      <c r="C111" s="432"/>
      <c r="D111" s="361" t="s">
        <v>30</v>
      </c>
      <c r="E111" s="362" t="str">
        <f>E110</f>
        <v>C</v>
      </c>
      <c r="F111" s="363">
        <f t="shared" si="5"/>
        <v>0</v>
      </c>
      <c r="G111" s="363">
        <f t="shared" si="5"/>
        <v>0</v>
      </c>
      <c r="H111" s="363">
        <f t="shared" si="5"/>
        <v>0</v>
      </c>
      <c r="I111" s="363">
        <f t="shared" si="5"/>
        <v>0</v>
      </c>
      <c r="J111" s="363">
        <f t="shared" si="5"/>
        <v>0</v>
      </c>
      <c r="K111" s="363">
        <f t="shared" si="5"/>
        <v>0</v>
      </c>
      <c r="L111" s="363">
        <f t="shared" si="5"/>
        <v>0</v>
      </c>
      <c r="M111" s="363">
        <f t="shared" si="5"/>
        <v>0</v>
      </c>
      <c r="N111" s="363">
        <f t="shared" si="5"/>
        <v>0</v>
      </c>
      <c r="O111" s="363">
        <f t="shared" si="5"/>
        <v>0</v>
      </c>
      <c r="P111" s="364">
        <f t="shared" si="5"/>
        <v>0</v>
      </c>
      <c r="Q111" s="427" t="s">
        <v>86</v>
      </c>
      <c r="R111" s="427" t="s">
        <v>653</v>
      </c>
      <c r="S111" s="427" t="s">
        <v>87</v>
      </c>
      <c r="T111" s="363">
        <f t="shared" si="6"/>
        <v>0</v>
      </c>
      <c r="U111" s="363"/>
      <c r="V111" s="365" t="b">
        <f t="shared" si="7"/>
        <v>1</v>
      </c>
      <c r="W111" s="433" t="s">
        <v>538</v>
      </c>
      <c r="X111" s="434" t="s">
        <v>539</v>
      </c>
      <c r="Y111" s="429" t="s">
        <v>30</v>
      </c>
      <c r="Z111" s="430" t="s">
        <v>86</v>
      </c>
      <c r="AA111" s="431" t="s">
        <v>653</v>
      </c>
    </row>
    <row r="112" spans="1:27" ht="15" customHeight="1">
      <c r="A112" s="360" t="s">
        <v>16</v>
      </c>
      <c r="B112" s="360" t="s">
        <v>73</v>
      </c>
      <c r="D112" s="361" t="s">
        <v>135</v>
      </c>
      <c r="E112" s="362" t="str">
        <f t="shared" ref="E112:E171" si="9">E111</f>
        <v>C</v>
      </c>
      <c r="F112" s="363">
        <f t="shared" si="5"/>
        <v>3183.5334794999999</v>
      </c>
      <c r="G112" s="363">
        <f t="shared" si="5"/>
        <v>929.74358819999998</v>
      </c>
      <c r="H112" s="363">
        <f t="shared" si="5"/>
        <v>61.929151922000003</v>
      </c>
      <c r="I112" s="363">
        <f t="shared" si="5"/>
        <v>9000</v>
      </c>
      <c r="J112" s="363">
        <f t="shared" si="5"/>
        <v>0</v>
      </c>
      <c r="K112" s="363">
        <f t="shared" si="5"/>
        <v>4350</v>
      </c>
      <c r="L112" s="363">
        <f t="shared" si="5"/>
        <v>7879.4976316000002</v>
      </c>
      <c r="M112" s="363">
        <f t="shared" si="5"/>
        <v>378.0011409</v>
      </c>
      <c r="N112" s="363">
        <f t="shared" si="5"/>
        <v>378.0011409</v>
      </c>
      <c r="O112" s="363">
        <f t="shared" si="5"/>
        <v>0</v>
      </c>
      <c r="P112" s="364">
        <f t="shared" si="5"/>
        <v>26160.706133021999</v>
      </c>
      <c r="Q112" s="427" t="s">
        <v>86</v>
      </c>
      <c r="R112" s="427" t="s">
        <v>85</v>
      </c>
      <c r="S112" s="427" t="s">
        <v>85</v>
      </c>
      <c r="T112" s="363">
        <f t="shared" si="6"/>
        <v>0</v>
      </c>
      <c r="U112" s="363"/>
      <c r="V112" s="365" t="b">
        <f t="shared" si="7"/>
        <v>1</v>
      </c>
      <c r="W112" s="428" t="s">
        <v>16</v>
      </c>
      <c r="X112" s="428" t="s">
        <v>73</v>
      </c>
      <c r="Y112" s="429" t="s">
        <v>135</v>
      </c>
      <c r="Z112" s="430" t="s">
        <v>86</v>
      </c>
      <c r="AA112" s="431" t="s">
        <v>85</v>
      </c>
    </row>
    <row r="113" spans="1:27" ht="15" customHeight="1">
      <c r="A113" s="360" t="s">
        <v>17</v>
      </c>
      <c r="B113" s="360" t="s">
        <v>73</v>
      </c>
      <c r="D113" s="361" t="s">
        <v>31</v>
      </c>
      <c r="E113" s="362" t="str">
        <f t="shared" si="9"/>
        <v>C</v>
      </c>
      <c r="F113" s="363">
        <f t="shared" si="5"/>
        <v>16.838377999999999</v>
      </c>
      <c r="G113" s="363">
        <f t="shared" si="5"/>
        <v>5.0515135280000001</v>
      </c>
      <c r="H113" s="363">
        <f t="shared" si="5"/>
        <v>0.3367676</v>
      </c>
      <c r="I113" s="363">
        <f t="shared" si="5"/>
        <v>0</v>
      </c>
      <c r="J113" s="363">
        <f t="shared" si="5"/>
        <v>5.9486597000000003</v>
      </c>
      <c r="K113" s="363">
        <f t="shared" si="5"/>
        <v>0</v>
      </c>
      <c r="L113" s="363">
        <f t="shared" si="5"/>
        <v>6.7050843999999996</v>
      </c>
      <c r="M113" s="363">
        <f t="shared" si="5"/>
        <v>4.0148478000000001</v>
      </c>
      <c r="N113" s="363">
        <f t="shared" si="5"/>
        <v>4.0148478000000001</v>
      </c>
      <c r="O113" s="363">
        <f t="shared" si="5"/>
        <v>0</v>
      </c>
      <c r="P113" s="364">
        <f t="shared" si="5"/>
        <v>42.910098827999995</v>
      </c>
      <c r="Q113" s="427" t="s">
        <v>86</v>
      </c>
      <c r="R113" s="427" t="s">
        <v>85</v>
      </c>
      <c r="S113" s="427" t="s">
        <v>85</v>
      </c>
      <c r="T113" s="363">
        <f t="shared" si="6"/>
        <v>0</v>
      </c>
      <c r="U113" s="363"/>
      <c r="V113" s="365" t="b">
        <f t="shared" si="7"/>
        <v>1</v>
      </c>
      <c r="W113" s="428" t="s">
        <v>17</v>
      </c>
      <c r="X113" s="428" t="s">
        <v>73</v>
      </c>
      <c r="Y113" s="429" t="s">
        <v>31</v>
      </c>
      <c r="Z113" s="430" t="s">
        <v>86</v>
      </c>
      <c r="AA113" s="431" t="s">
        <v>85</v>
      </c>
    </row>
    <row r="114" spans="1:27" ht="15" customHeight="1">
      <c r="A114" s="435" t="s">
        <v>73</v>
      </c>
      <c r="B114" s="435"/>
      <c r="C114" s="435"/>
      <c r="D114" s="436"/>
      <c r="E114" s="362" t="str">
        <f t="shared" si="9"/>
        <v>C</v>
      </c>
      <c r="F114" s="437">
        <f t="shared" ref="F114:P114" si="10">SUBTOTAL(9,F99:F113)</f>
        <v>16097.696674669</v>
      </c>
      <c r="G114" s="437">
        <f t="shared" si="10"/>
        <v>4817.842091433</v>
      </c>
      <c r="H114" s="437">
        <f t="shared" si="10"/>
        <v>326.84202652800002</v>
      </c>
      <c r="I114" s="437">
        <f t="shared" si="10"/>
        <v>14219.41</v>
      </c>
      <c r="J114" s="437">
        <f t="shared" si="10"/>
        <v>99.950158399999992</v>
      </c>
      <c r="K114" s="437">
        <f t="shared" si="10"/>
        <v>10999.135900000001</v>
      </c>
      <c r="L114" s="437">
        <f t="shared" si="10"/>
        <v>31727.653073499998</v>
      </c>
      <c r="M114" s="437">
        <f t="shared" si="10"/>
        <v>2037.5896987169999</v>
      </c>
      <c r="N114" s="437">
        <f t="shared" si="10"/>
        <v>2040.5896988170002</v>
      </c>
      <c r="O114" s="437">
        <f t="shared" si="10"/>
        <v>0</v>
      </c>
      <c r="P114" s="437">
        <f t="shared" si="10"/>
        <v>82366.709322064009</v>
      </c>
      <c r="Q114" s="427"/>
      <c r="R114" s="427"/>
      <c r="S114" s="427"/>
      <c r="T114" s="363">
        <f t="shared" si="6"/>
        <v>0</v>
      </c>
      <c r="U114" s="363"/>
      <c r="V114" s="365" t="b">
        <f t="shared" si="7"/>
        <v>1</v>
      </c>
      <c r="W114" s="438" t="s">
        <v>73</v>
      </c>
      <c r="X114" s="438" t="s">
        <v>73</v>
      </c>
      <c r="Y114" s="439"/>
      <c r="Z114" s="440"/>
      <c r="AA114" s="441"/>
    </row>
    <row r="115" spans="1:27" ht="15" customHeight="1">
      <c r="A115" s="360" t="s">
        <v>18</v>
      </c>
      <c r="B115" s="360" t="str">
        <f>A115</f>
        <v>SCCL</v>
      </c>
      <c r="D115" s="361" t="s">
        <v>136</v>
      </c>
      <c r="E115" s="362" t="str">
        <f t="shared" si="9"/>
        <v>C</v>
      </c>
      <c r="F115" s="363">
        <f t="shared" ref="F115:P124" si="11">SUMIFS(F$3:F$93,$A$3:$A$93,$A115,$B$3:$B$93,$B115,$D$3:$D$93,$D115,$E$3:$E$93,$E115)</f>
        <v>2900</v>
      </c>
      <c r="G115" s="363">
        <f t="shared" si="11"/>
        <v>702</v>
      </c>
      <c r="H115" s="363">
        <f t="shared" si="11"/>
        <v>20</v>
      </c>
      <c r="I115" s="363">
        <f t="shared" si="11"/>
        <v>173</v>
      </c>
      <c r="J115" s="363">
        <f t="shared" si="11"/>
        <v>0</v>
      </c>
      <c r="K115" s="363">
        <f t="shared" si="11"/>
        <v>0</v>
      </c>
      <c r="L115" s="363">
        <f t="shared" si="11"/>
        <v>0</v>
      </c>
      <c r="M115" s="363">
        <f t="shared" si="11"/>
        <v>279</v>
      </c>
      <c r="N115" s="363">
        <f t="shared" si="11"/>
        <v>279</v>
      </c>
      <c r="O115" s="363">
        <f t="shared" si="11"/>
        <v>0</v>
      </c>
      <c r="P115" s="364">
        <f t="shared" si="11"/>
        <v>4353</v>
      </c>
      <c r="Q115" s="427" t="s">
        <v>86</v>
      </c>
      <c r="R115" s="427" t="s">
        <v>85</v>
      </c>
      <c r="S115" s="427" t="s">
        <v>85</v>
      </c>
      <c r="T115" s="363">
        <f t="shared" si="6"/>
        <v>0</v>
      </c>
      <c r="U115" s="363"/>
      <c r="V115" s="365" t="b">
        <f t="shared" si="7"/>
        <v>1</v>
      </c>
      <c r="W115" s="428" t="s">
        <v>18</v>
      </c>
      <c r="X115" s="428" t="s">
        <v>18</v>
      </c>
      <c r="Y115" s="429" t="s">
        <v>136</v>
      </c>
      <c r="Z115" s="430" t="s">
        <v>86</v>
      </c>
      <c r="AA115" s="431" t="s">
        <v>85</v>
      </c>
    </row>
    <row r="116" spans="1:27" ht="15" customHeight="1">
      <c r="A116" s="360" t="s">
        <v>18</v>
      </c>
      <c r="B116" s="360" t="str">
        <f>A116</f>
        <v>SCCL</v>
      </c>
      <c r="D116" s="361" t="s">
        <v>135</v>
      </c>
      <c r="E116" s="362" t="str">
        <f t="shared" si="9"/>
        <v>C</v>
      </c>
      <c r="F116" s="363">
        <f t="shared" si="11"/>
        <v>0</v>
      </c>
      <c r="G116" s="363">
        <f t="shared" si="11"/>
        <v>0</v>
      </c>
      <c r="H116" s="363">
        <f t="shared" si="11"/>
        <v>0</v>
      </c>
      <c r="I116" s="363">
        <f t="shared" si="11"/>
        <v>0</v>
      </c>
      <c r="J116" s="363">
        <f t="shared" si="11"/>
        <v>0</v>
      </c>
      <c r="K116" s="363">
        <f t="shared" si="11"/>
        <v>0</v>
      </c>
      <c r="L116" s="363">
        <f t="shared" si="11"/>
        <v>0</v>
      </c>
      <c r="M116" s="363">
        <f t="shared" si="11"/>
        <v>0</v>
      </c>
      <c r="N116" s="363">
        <f t="shared" si="11"/>
        <v>0</v>
      </c>
      <c r="O116" s="363">
        <f t="shared" si="11"/>
        <v>0</v>
      </c>
      <c r="P116" s="364">
        <f t="shared" si="11"/>
        <v>0</v>
      </c>
      <c r="Q116" s="427" t="s">
        <v>86</v>
      </c>
      <c r="R116" s="427" t="s">
        <v>85</v>
      </c>
      <c r="S116" s="427" t="s">
        <v>85</v>
      </c>
      <c r="T116" s="363">
        <f t="shared" ref="T116" si="12">P116-SUM(F116:O116)</f>
        <v>0</v>
      </c>
      <c r="U116" s="363"/>
      <c r="V116" s="365" t="b">
        <f t="shared" si="7"/>
        <v>1</v>
      </c>
      <c r="W116" s="428" t="s">
        <v>18</v>
      </c>
      <c r="X116" s="428" t="s">
        <v>18</v>
      </c>
      <c r="Y116" s="429" t="s">
        <v>135</v>
      </c>
      <c r="Z116" s="430" t="s">
        <v>86</v>
      </c>
      <c r="AA116" s="431" t="s">
        <v>85</v>
      </c>
    </row>
    <row r="117" spans="1:27" ht="15" customHeight="1">
      <c r="A117" s="360" t="s">
        <v>19</v>
      </c>
      <c r="B117" s="360" t="s">
        <v>633</v>
      </c>
      <c r="D117" s="361" t="s">
        <v>23</v>
      </c>
      <c r="E117" s="362" t="str">
        <f t="shared" si="9"/>
        <v>C</v>
      </c>
      <c r="F117" s="363">
        <f t="shared" si="11"/>
        <v>0</v>
      </c>
      <c r="G117" s="363">
        <f t="shared" si="11"/>
        <v>0</v>
      </c>
      <c r="H117" s="363">
        <f t="shared" si="11"/>
        <v>0</v>
      </c>
      <c r="I117" s="363">
        <f t="shared" si="11"/>
        <v>0</v>
      </c>
      <c r="J117" s="363">
        <f t="shared" si="11"/>
        <v>0</v>
      </c>
      <c r="K117" s="363">
        <f t="shared" si="11"/>
        <v>0</v>
      </c>
      <c r="L117" s="363">
        <f t="shared" si="11"/>
        <v>0</v>
      </c>
      <c r="M117" s="363">
        <f t="shared" si="11"/>
        <v>0</v>
      </c>
      <c r="N117" s="363">
        <f t="shared" si="11"/>
        <v>0</v>
      </c>
      <c r="O117" s="363">
        <f t="shared" si="11"/>
        <v>0</v>
      </c>
      <c r="P117" s="364">
        <f t="shared" si="11"/>
        <v>0</v>
      </c>
      <c r="Q117" s="427" t="s">
        <v>86</v>
      </c>
      <c r="R117" s="427" t="s">
        <v>85</v>
      </c>
      <c r="S117" s="427" t="s">
        <v>85</v>
      </c>
      <c r="T117" s="363">
        <f t="shared" si="6"/>
        <v>0</v>
      </c>
      <c r="U117" s="363"/>
      <c r="V117" s="365" t="b">
        <f t="shared" si="7"/>
        <v>1</v>
      </c>
      <c r="W117" s="428" t="s">
        <v>19</v>
      </c>
      <c r="X117" s="428" t="s">
        <v>633</v>
      </c>
      <c r="Y117" s="429" t="s">
        <v>23</v>
      </c>
      <c r="Z117" s="430" t="s">
        <v>86</v>
      </c>
      <c r="AA117" s="431" t="s">
        <v>85</v>
      </c>
    </row>
    <row r="118" spans="1:27" ht="15" customHeight="1">
      <c r="A118" s="360" t="s">
        <v>540</v>
      </c>
      <c r="B118" s="360" t="s">
        <v>541</v>
      </c>
      <c r="D118" s="361" t="s">
        <v>24</v>
      </c>
      <c r="E118" s="362" t="str">
        <f t="shared" si="9"/>
        <v>C</v>
      </c>
      <c r="F118" s="363">
        <f t="shared" si="11"/>
        <v>0</v>
      </c>
      <c r="G118" s="363">
        <f t="shared" si="11"/>
        <v>0</v>
      </c>
      <c r="H118" s="363">
        <f t="shared" si="11"/>
        <v>0</v>
      </c>
      <c r="I118" s="363">
        <f t="shared" si="11"/>
        <v>0</v>
      </c>
      <c r="J118" s="363">
        <f t="shared" si="11"/>
        <v>0</v>
      </c>
      <c r="K118" s="363">
        <f t="shared" si="11"/>
        <v>0</v>
      </c>
      <c r="L118" s="363">
        <f t="shared" si="11"/>
        <v>0</v>
      </c>
      <c r="M118" s="363">
        <f t="shared" si="11"/>
        <v>0</v>
      </c>
      <c r="N118" s="363">
        <f t="shared" si="11"/>
        <v>0</v>
      </c>
      <c r="O118" s="363">
        <f t="shared" si="11"/>
        <v>0</v>
      </c>
      <c r="P118" s="364">
        <f t="shared" si="11"/>
        <v>0</v>
      </c>
      <c r="Q118" s="427" t="s">
        <v>86</v>
      </c>
      <c r="R118" s="427" t="s">
        <v>85</v>
      </c>
      <c r="S118" s="427" t="s">
        <v>85</v>
      </c>
      <c r="T118" s="363">
        <f t="shared" si="6"/>
        <v>0</v>
      </c>
      <c r="U118" s="363"/>
      <c r="V118" s="365" t="b">
        <f t="shared" si="7"/>
        <v>1</v>
      </c>
      <c r="W118" s="428" t="s">
        <v>540</v>
      </c>
      <c r="X118" s="428" t="s">
        <v>541</v>
      </c>
      <c r="Y118" s="429" t="s">
        <v>24</v>
      </c>
      <c r="Z118" s="430" t="s">
        <v>86</v>
      </c>
      <c r="AA118" s="431" t="s">
        <v>85</v>
      </c>
    </row>
    <row r="119" spans="1:27" ht="15" customHeight="1">
      <c r="A119" s="360" t="s">
        <v>542</v>
      </c>
      <c r="B119" s="360" t="s">
        <v>532</v>
      </c>
      <c r="D119" s="361" t="s">
        <v>24</v>
      </c>
      <c r="E119" s="362" t="str">
        <f t="shared" si="9"/>
        <v>C</v>
      </c>
      <c r="F119" s="363">
        <f t="shared" si="11"/>
        <v>17.463097399999999</v>
      </c>
      <c r="G119" s="363">
        <f t="shared" si="11"/>
        <v>4.9888444200000004</v>
      </c>
      <c r="H119" s="363">
        <f t="shared" si="11"/>
        <v>0.34926194799999999</v>
      </c>
      <c r="I119" s="363">
        <f t="shared" si="11"/>
        <v>0</v>
      </c>
      <c r="J119" s="363">
        <f t="shared" si="11"/>
        <v>0</v>
      </c>
      <c r="K119" s="363">
        <f t="shared" si="11"/>
        <v>0</v>
      </c>
      <c r="L119" s="363">
        <f t="shared" si="11"/>
        <v>34.462884000000003</v>
      </c>
      <c r="M119" s="363">
        <f t="shared" si="11"/>
        <v>2.088190671</v>
      </c>
      <c r="N119" s="363">
        <f t="shared" si="11"/>
        <v>2.088190671</v>
      </c>
      <c r="O119" s="363">
        <f t="shared" si="11"/>
        <v>0</v>
      </c>
      <c r="P119" s="364">
        <f t="shared" si="11"/>
        <v>61.440469109999995</v>
      </c>
      <c r="Q119" s="427" t="s">
        <v>86</v>
      </c>
      <c r="R119" s="427" t="s">
        <v>87</v>
      </c>
      <c r="S119" s="427" t="s">
        <v>87</v>
      </c>
      <c r="T119" s="363">
        <f t="shared" si="6"/>
        <v>0</v>
      </c>
      <c r="U119" s="363"/>
      <c r="V119" s="365" t="b">
        <f t="shared" si="7"/>
        <v>1</v>
      </c>
      <c r="W119" s="428" t="s">
        <v>542</v>
      </c>
      <c r="X119" s="428" t="s">
        <v>532</v>
      </c>
      <c r="Y119" s="429" t="s">
        <v>24</v>
      </c>
      <c r="Z119" s="430" t="s">
        <v>86</v>
      </c>
      <c r="AA119" s="431" t="s">
        <v>87</v>
      </c>
    </row>
    <row r="120" spans="1:27" ht="15" customHeight="1">
      <c r="A120" s="360" t="s">
        <v>152</v>
      </c>
      <c r="B120" s="360" t="s">
        <v>108</v>
      </c>
      <c r="D120" s="361" t="s">
        <v>24</v>
      </c>
      <c r="E120" s="362" t="str">
        <f t="shared" si="9"/>
        <v>C</v>
      </c>
      <c r="F120" s="363">
        <f t="shared" si="11"/>
        <v>4.8928010000000004</v>
      </c>
      <c r="G120" s="363">
        <f t="shared" si="11"/>
        <v>1.4678403</v>
      </c>
      <c r="H120" s="363">
        <f t="shared" si="11"/>
        <v>9.7855999999999999E-2</v>
      </c>
      <c r="I120" s="363">
        <f t="shared" si="11"/>
        <v>0</v>
      </c>
      <c r="J120" s="363">
        <f t="shared" si="11"/>
        <v>0</v>
      </c>
      <c r="K120" s="363">
        <f t="shared" si="11"/>
        <v>0</v>
      </c>
      <c r="L120" s="363">
        <f t="shared" si="11"/>
        <v>0</v>
      </c>
      <c r="M120" s="363">
        <f t="shared" si="11"/>
        <v>0.58126480000000003</v>
      </c>
      <c r="N120" s="363">
        <f t="shared" si="11"/>
        <v>0.58126480000000003</v>
      </c>
      <c r="O120" s="363">
        <f t="shared" si="11"/>
        <v>0</v>
      </c>
      <c r="P120" s="364">
        <f t="shared" si="11"/>
        <v>7.6210269000000004</v>
      </c>
      <c r="Q120" s="427" t="s">
        <v>86</v>
      </c>
      <c r="R120" s="427" t="s">
        <v>85</v>
      </c>
      <c r="S120" s="427" t="s">
        <v>85</v>
      </c>
      <c r="T120" s="363">
        <f t="shared" si="6"/>
        <v>0</v>
      </c>
      <c r="U120" s="363"/>
      <c r="V120" s="365" t="b">
        <f t="shared" si="7"/>
        <v>1</v>
      </c>
      <c r="W120" s="428" t="s">
        <v>152</v>
      </c>
      <c r="X120" s="428" t="s">
        <v>108</v>
      </c>
      <c r="Y120" s="429" t="s">
        <v>24</v>
      </c>
      <c r="Z120" s="430" t="s">
        <v>86</v>
      </c>
      <c r="AA120" s="431" t="s">
        <v>85</v>
      </c>
    </row>
    <row r="121" spans="1:27" ht="15" customHeight="1">
      <c r="A121" s="360" t="s">
        <v>151</v>
      </c>
      <c r="B121" s="432" t="s">
        <v>150</v>
      </c>
      <c r="C121" s="432"/>
      <c r="D121" s="361" t="s">
        <v>24</v>
      </c>
      <c r="E121" s="362" t="str">
        <f t="shared" si="9"/>
        <v>C</v>
      </c>
      <c r="F121" s="363">
        <f t="shared" si="11"/>
        <v>1.3416835</v>
      </c>
      <c r="G121" s="363">
        <f t="shared" si="11"/>
        <v>0.402505</v>
      </c>
      <c r="H121" s="363">
        <f t="shared" si="11"/>
        <v>2.6833699999999999E-2</v>
      </c>
      <c r="I121" s="363">
        <f t="shared" si="11"/>
        <v>0</v>
      </c>
      <c r="J121" s="363">
        <f t="shared" si="11"/>
        <v>0</v>
      </c>
      <c r="K121" s="363">
        <f t="shared" si="11"/>
        <v>0</v>
      </c>
      <c r="L121" s="363">
        <f t="shared" si="11"/>
        <v>0</v>
      </c>
      <c r="M121" s="363">
        <f t="shared" si="11"/>
        <v>0</v>
      </c>
      <c r="N121" s="363">
        <f t="shared" si="11"/>
        <v>0.15939200000000001</v>
      </c>
      <c r="O121" s="363">
        <f t="shared" si="11"/>
        <v>0</v>
      </c>
      <c r="P121" s="364">
        <f t="shared" si="11"/>
        <v>1.9304142</v>
      </c>
      <c r="Q121" s="427" t="s">
        <v>86</v>
      </c>
      <c r="R121" s="427" t="s">
        <v>85</v>
      </c>
      <c r="S121" s="427" t="s">
        <v>85</v>
      </c>
      <c r="T121" s="363">
        <f t="shared" si="6"/>
        <v>0</v>
      </c>
      <c r="U121" s="363"/>
      <c r="V121" s="365" t="b">
        <f t="shared" si="7"/>
        <v>1</v>
      </c>
      <c r="W121" s="428" t="s">
        <v>151</v>
      </c>
      <c r="X121" s="428" t="s">
        <v>150</v>
      </c>
      <c r="Y121" s="429" t="s">
        <v>24</v>
      </c>
      <c r="Z121" s="430" t="s">
        <v>86</v>
      </c>
      <c r="AA121" s="431" t="s">
        <v>85</v>
      </c>
    </row>
    <row r="122" spans="1:27" ht="15" customHeight="1">
      <c r="A122" s="360" t="s">
        <v>25</v>
      </c>
      <c r="B122" s="360" t="s">
        <v>107</v>
      </c>
      <c r="D122" s="361" t="s">
        <v>26</v>
      </c>
      <c r="E122" s="362" t="str">
        <f t="shared" si="9"/>
        <v>C</v>
      </c>
      <c r="F122" s="363">
        <f t="shared" si="11"/>
        <v>1.8061600000000001E-2</v>
      </c>
      <c r="G122" s="363">
        <f t="shared" si="11"/>
        <v>5.4186E-3</v>
      </c>
      <c r="H122" s="363">
        <f t="shared" si="11"/>
        <v>3.614E-4</v>
      </c>
      <c r="I122" s="363">
        <f t="shared" si="11"/>
        <v>0</v>
      </c>
      <c r="J122" s="363">
        <f t="shared" si="11"/>
        <v>1.6854496000000001</v>
      </c>
      <c r="K122" s="363">
        <f t="shared" si="11"/>
        <v>0</v>
      </c>
      <c r="L122" s="363">
        <f t="shared" si="11"/>
        <v>2.7801418</v>
      </c>
      <c r="M122" s="363">
        <f t="shared" si="11"/>
        <v>0.15956970000000001</v>
      </c>
      <c r="N122" s="363">
        <f t="shared" si="11"/>
        <v>0.15956970000000001</v>
      </c>
      <c r="O122" s="363">
        <f t="shared" si="11"/>
        <v>0</v>
      </c>
      <c r="P122" s="364">
        <f t="shared" si="11"/>
        <v>4.8085723999999992</v>
      </c>
      <c r="Q122" s="427" t="s">
        <v>86</v>
      </c>
      <c r="R122" s="427" t="s">
        <v>85</v>
      </c>
      <c r="S122" s="427" t="s">
        <v>85</v>
      </c>
      <c r="T122" s="363">
        <f t="shared" si="6"/>
        <v>0</v>
      </c>
      <c r="U122" s="363"/>
      <c r="V122" s="365" t="b">
        <f t="shared" si="7"/>
        <v>1</v>
      </c>
      <c r="W122" s="428" t="s">
        <v>25</v>
      </c>
      <c r="X122" s="428" t="s">
        <v>107</v>
      </c>
      <c r="Y122" s="429" t="s">
        <v>26</v>
      </c>
      <c r="Z122" s="430" t="s">
        <v>86</v>
      </c>
      <c r="AA122" s="431" t="s">
        <v>85</v>
      </c>
    </row>
    <row r="123" spans="1:27" ht="15" customHeight="1">
      <c r="A123" s="360" t="s">
        <v>77</v>
      </c>
      <c r="B123" s="360" t="s">
        <v>104</v>
      </c>
      <c r="D123" s="361" t="s">
        <v>24</v>
      </c>
      <c r="E123" s="362" t="str">
        <f t="shared" si="9"/>
        <v>C</v>
      </c>
      <c r="F123" s="363">
        <f t="shared" si="11"/>
        <v>12.4967048</v>
      </c>
      <c r="G123" s="363">
        <f t="shared" si="11"/>
        <v>3.7490114409999995</v>
      </c>
      <c r="H123" s="363">
        <f t="shared" si="11"/>
        <v>0.24993409599999999</v>
      </c>
      <c r="I123" s="363">
        <f t="shared" si="11"/>
        <v>0</v>
      </c>
      <c r="J123" s="363">
        <f t="shared" si="11"/>
        <v>0</v>
      </c>
      <c r="K123" s="363">
        <f t="shared" si="11"/>
        <v>0</v>
      </c>
      <c r="L123" s="363">
        <f t="shared" si="11"/>
        <v>0</v>
      </c>
      <c r="M123" s="363">
        <f t="shared" si="11"/>
        <v>1.124703432</v>
      </c>
      <c r="N123" s="363">
        <f t="shared" si="11"/>
        <v>1.124703432</v>
      </c>
      <c r="O123" s="363">
        <f t="shared" si="11"/>
        <v>2.2494068999999999</v>
      </c>
      <c r="P123" s="364">
        <f t="shared" si="11"/>
        <v>20.994464101000002</v>
      </c>
      <c r="Q123" s="427" t="s">
        <v>86</v>
      </c>
      <c r="R123" s="427" t="s">
        <v>654</v>
      </c>
      <c r="S123" s="427" t="s">
        <v>87</v>
      </c>
      <c r="T123" s="363">
        <f t="shared" si="6"/>
        <v>0</v>
      </c>
      <c r="U123" s="363"/>
      <c r="V123" s="365" t="b">
        <f t="shared" si="7"/>
        <v>1</v>
      </c>
      <c r="W123" s="428" t="s">
        <v>77</v>
      </c>
      <c r="X123" s="428" t="s">
        <v>104</v>
      </c>
      <c r="Y123" s="429" t="s">
        <v>24</v>
      </c>
      <c r="Z123" s="430" t="s">
        <v>86</v>
      </c>
      <c r="AA123" s="431" t="s">
        <v>654</v>
      </c>
    </row>
    <row r="124" spans="1:27" ht="15" customHeight="1">
      <c r="A124" s="360" t="s">
        <v>20</v>
      </c>
      <c r="B124" s="360" t="s">
        <v>141</v>
      </c>
      <c r="D124" s="361" t="s">
        <v>24</v>
      </c>
      <c r="E124" s="362" t="str">
        <f t="shared" si="9"/>
        <v>C</v>
      </c>
      <c r="F124" s="363">
        <f t="shared" si="11"/>
        <v>8.5718806530000009</v>
      </c>
      <c r="G124" s="363">
        <f t="shared" si="11"/>
        <v>2.5715648420000004</v>
      </c>
      <c r="H124" s="363">
        <f t="shared" si="11"/>
        <v>0.17143772099999999</v>
      </c>
      <c r="I124" s="363">
        <f t="shared" si="11"/>
        <v>0</v>
      </c>
      <c r="J124" s="363">
        <f t="shared" si="11"/>
        <v>0.73842587400000004</v>
      </c>
      <c r="K124" s="363">
        <f t="shared" si="11"/>
        <v>0</v>
      </c>
      <c r="L124" s="363">
        <f t="shared" si="11"/>
        <v>13.504484</v>
      </c>
      <c r="M124" s="363">
        <f t="shared" si="11"/>
        <v>1.6283506800000001</v>
      </c>
      <c r="N124" s="363">
        <f t="shared" si="11"/>
        <v>1.6283506800000001</v>
      </c>
      <c r="O124" s="363">
        <f t="shared" si="11"/>
        <v>0</v>
      </c>
      <c r="P124" s="364">
        <f t="shared" si="11"/>
        <v>28.814494450000005</v>
      </c>
      <c r="Q124" s="427" t="s">
        <v>86</v>
      </c>
      <c r="R124" s="427" t="s">
        <v>85</v>
      </c>
      <c r="S124" s="427" t="s">
        <v>85</v>
      </c>
      <c r="T124" s="363">
        <f t="shared" si="6"/>
        <v>0</v>
      </c>
      <c r="U124" s="363"/>
      <c r="V124" s="365" t="b">
        <f t="shared" si="7"/>
        <v>1</v>
      </c>
      <c r="W124" s="428" t="s">
        <v>20</v>
      </c>
      <c r="X124" s="428" t="s">
        <v>141</v>
      </c>
      <c r="Y124" s="429" t="s">
        <v>24</v>
      </c>
      <c r="Z124" s="430" t="s">
        <v>86</v>
      </c>
      <c r="AA124" s="431" t="s">
        <v>85</v>
      </c>
    </row>
    <row r="125" spans="1:27" ht="15" customHeight="1">
      <c r="A125" s="432" t="s">
        <v>123</v>
      </c>
      <c r="B125" s="432" t="s">
        <v>106</v>
      </c>
      <c r="C125" s="432"/>
      <c r="D125" s="361" t="s">
        <v>30</v>
      </c>
      <c r="E125" s="362" t="str">
        <f t="shared" si="9"/>
        <v>C</v>
      </c>
      <c r="F125" s="363">
        <f t="shared" ref="F125:P134" si="13">SUMIFS(F$3:F$93,$A$3:$A$93,$A125,$B$3:$B$93,$B125,$D$3:$D$93,$D125,$E$3:$E$93,$E125)</f>
        <v>83.493451780000001</v>
      </c>
      <c r="G125" s="363">
        <f t="shared" si="13"/>
        <v>8.3493451780000001</v>
      </c>
      <c r="H125" s="363">
        <f t="shared" si="13"/>
        <v>1.6698690359999999</v>
      </c>
      <c r="I125" s="363">
        <f t="shared" si="13"/>
        <v>0</v>
      </c>
      <c r="J125" s="363">
        <f t="shared" si="13"/>
        <v>0</v>
      </c>
      <c r="K125" s="363">
        <f t="shared" si="13"/>
        <v>0</v>
      </c>
      <c r="L125" s="363">
        <f t="shared" si="13"/>
        <v>268.03488399999998</v>
      </c>
      <c r="M125" s="363">
        <f t="shared" si="13"/>
        <v>0</v>
      </c>
      <c r="N125" s="363">
        <f t="shared" si="13"/>
        <v>0</v>
      </c>
      <c r="O125" s="363">
        <f t="shared" si="13"/>
        <v>0</v>
      </c>
      <c r="P125" s="364">
        <f t="shared" si="13"/>
        <v>361.54754999399995</v>
      </c>
      <c r="Q125" s="427" t="s">
        <v>86</v>
      </c>
      <c r="R125" s="427" t="s">
        <v>87</v>
      </c>
      <c r="S125" s="427" t="s">
        <v>87</v>
      </c>
      <c r="T125" s="363">
        <f t="shared" si="6"/>
        <v>0</v>
      </c>
      <c r="U125" s="363"/>
      <c r="V125" s="365" t="b">
        <f t="shared" si="7"/>
        <v>1</v>
      </c>
      <c r="W125" s="428" t="s">
        <v>123</v>
      </c>
      <c r="X125" s="428" t="s">
        <v>106</v>
      </c>
      <c r="Y125" s="429" t="s">
        <v>30</v>
      </c>
      <c r="Z125" s="430" t="s">
        <v>86</v>
      </c>
      <c r="AA125" s="431" t="s">
        <v>87</v>
      </c>
    </row>
    <row r="126" spans="1:27" ht="15" customHeight="1">
      <c r="A126" s="432" t="s">
        <v>471</v>
      </c>
      <c r="B126" s="432" t="s">
        <v>419</v>
      </c>
      <c r="C126" s="432"/>
      <c r="D126" s="361" t="s">
        <v>24</v>
      </c>
      <c r="E126" s="362" t="str">
        <f t="shared" si="9"/>
        <v>C</v>
      </c>
      <c r="F126" s="363">
        <f t="shared" si="13"/>
        <v>317.43751200000003</v>
      </c>
      <c r="G126" s="363">
        <f t="shared" si="13"/>
        <v>95.231253600000002</v>
      </c>
      <c r="H126" s="363">
        <f t="shared" si="13"/>
        <v>6.3487501999999996</v>
      </c>
      <c r="I126" s="363">
        <f t="shared" si="13"/>
        <v>0</v>
      </c>
      <c r="J126" s="363">
        <f t="shared" si="13"/>
        <v>9.1620071000000003</v>
      </c>
      <c r="K126" s="363">
        <f t="shared" si="13"/>
        <v>36.850963900000004</v>
      </c>
      <c r="L126" s="363">
        <f t="shared" si="13"/>
        <v>681.84091720000004</v>
      </c>
      <c r="M126" s="363">
        <f t="shared" si="13"/>
        <v>49.142036599999997</v>
      </c>
      <c r="N126" s="363">
        <f t="shared" si="13"/>
        <v>49.142036599999997</v>
      </c>
      <c r="O126" s="363">
        <f t="shared" si="13"/>
        <v>0</v>
      </c>
      <c r="P126" s="364">
        <f t="shared" si="13"/>
        <v>1245.1554772</v>
      </c>
      <c r="Q126" s="427" t="s">
        <v>86</v>
      </c>
      <c r="R126" s="427" t="s">
        <v>87</v>
      </c>
      <c r="S126" s="427" t="s">
        <v>87</v>
      </c>
      <c r="T126" s="363">
        <f t="shared" si="6"/>
        <v>0</v>
      </c>
      <c r="U126" s="363"/>
      <c r="V126" s="365" t="b">
        <f t="shared" si="7"/>
        <v>1</v>
      </c>
      <c r="W126" s="428" t="s">
        <v>471</v>
      </c>
      <c r="X126" s="428" t="s">
        <v>419</v>
      </c>
      <c r="Y126" s="429" t="s">
        <v>24</v>
      </c>
      <c r="Z126" s="430" t="s">
        <v>86</v>
      </c>
      <c r="AA126" s="431" t="s">
        <v>87</v>
      </c>
    </row>
    <row r="127" spans="1:27" ht="15" customHeight="1">
      <c r="A127" s="432" t="s">
        <v>472</v>
      </c>
      <c r="B127" s="432" t="s">
        <v>438</v>
      </c>
      <c r="C127" s="432"/>
      <c r="D127" s="361" t="s">
        <v>135</v>
      </c>
      <c r="E127" s="362" t="str">
        <f t="shared" si="9"/>
        <v>C</v>
      </c>
      <c r="F127" s="363">
        <f t="shared" si="13"/>
        <v>74.284000000000006</v>
      </c>
      <c r="G127" s="363">
        <f t="shared" si="13"/>
        <v>7.4283999999999999</v>
      </c>
      <c r="H127" s="363">
        <f t="shared" si="13"/>
        <v>1.4856799999999999</v>
      </c>
      <c r="I127" s="363">
        <f t="shared" si="13"/>
        <v>0</v>
      </c>
      <c r="J127" s="363">
        <f t="shared" si="13"/>
        <v>0</v>
      </c>
      <c r="K127" s="363">
        <f t="shared" si="13"/>
        <v>4.8737241999999998</v>
      </c>
      <c r="L127" s="363">
        <f t="shared" si="13"/>
        <v>0</v>
      </c>
      <c r="M127" s="363">
        <f t="shared" si="13"/>
        <v>15.6470778</v>
      </c>
      <c r="N127" s="363">
        <f t="shared" si="13"/>
        <v>15.6470778</v>
      </c>
      <c r="O127" s="363">
        <f t="shared" si="13"/>
        <v>0</v>
      </c>
      <c r="P127" s="364">
        <f t="shared" si="13"/>
        <v>119.36595980000001</v>
      </c>
      <c r="Q127" s="427" t="s">
        <v>86</v>
      </c>
      <c r="R127" s="427" t="s">
        <v>87</v>
      </c>
      <c r="S127" s="427" t="s">
        <v>87</v>
      </c>
      <c r="T127" s="363">
        <f t="shared" si="6"/>
        <v>0</v>
      </c>
      <c r="U127" s="363"/>
      <c r="V127" s="365" t="b">
        <f t="shared" si="7"/>
        <v>1</v>
      </c>
      <c r="W127" s="428" t="s">
        <v>472</v>
      </c>
      <c r="X127" s="428" t="s">
        <v>438</v>
      </c>
      <c r="Y127" s="429" t="s">
        <v>135</v>
      </c>
      <c r="Z127" s="430" t="s">
        <v>86</v>
      </c>
      <c r="AA127" s="431" t="s">
        <v>87</v>
      </c>
    </row>
    <row r="128" spans="1:27" ht="15" customHeight="1">
      <c r="A128" s="432" t="s">
        <v>476</v>
      </c>
      <c r="B128" s="432" t="s">
        <v>477</v>
      </c>
      <c r="C128" s="432"/>
      <c r="D128" s="361" t="s">
        <v>30</v>
      </c>
      <c r="E128" s="362" t="str">
        <f t="shared" si="9"/>
        <v>C</v>
      </c>
      <c r="F128" s="363">
        <f t="shared" si="13"/>
        <v>81.247884728999992</v>
      </c>
      <c r="G128" s="363">
        <f t="shared" si="13"/>
        <v>8.1247884730000006</v>
      </c>
      <c r="H128" s="363">
        <f t="shared" si="13"/>
        <v>1.624957695</v>
      </c>
      <c r="I128" s="363">
        <f t="shared" si="13"/>
        <v>0</v>
      </c>
      <c r="J128" s="363">
        <f t="shared" si="13"/>
        <v>0</v>
      </c>
      <c r="K128" s="363">
        <f t="shared" si="13"/>
        <v>0</v>
      </c>
      <c r="L128" s="363">
        <f t="shared" si="13"/>
        <v>32.004839599999997</v>
      </c>
      <c r="M128" s="363">
        <f t="shared" si="13"/>
        <v>2.6017825299999999</v>
      </c>
      <c r="N128" s="363">
        <f t="shared" si="13"/>
        <v>2.6017825299999999</v>
      </c>
      <c r="O128" s="363">
        <f t="shared" si="13"/>
        <v>0</v>
      </c>
      <c r="P128" s="364">
        <f t="shared" si="13"/>
        <v>128.20603555699998</v>
      </c>
      <c r="Q128" s="427" t="s">
        <v>86</v>
      </c>
      <c r="R128" s="427" t="s">
        <v>87</v>
      </c>
      <c r="S128" s="427" t="s">
        <v>87</v>
      </c>
      <c r="T128" s="363">
        <f t="shared" si="6"/>
        <v>0</v>
      </c>
      <c r="U128" s="363"/>
      <c r="V128" s="365" t="b">
        <f t="shared" si="7"/>
        <v>1</v>
      </c>
      <c r="W128" s="428" t="s">
        <v>476</v>
      </c>
      <c r="X128" s="428" t="s">
        <v>477</v>
      </c>
      <c r="Y128" s="429" t="s">
        <v>30</v>
      </c>
      <c r="Z128" s="430" t="s">
        <v>86</v>
      </c>
      <c r="AA128" s="431" t="s">
        <v>87</v>
      </c>
    </row>
    <row r="129" spans="1:27" ht="15" customHeight="1">
      <c r="A129" s="432" t="s">
        <v>535</v>
      </c>
      <c r="B129" s="432" t="s">
        <v>534</v>
      </c>
      <c r="C129" s="432"/>
      <c r="D129" s="361" t="s">
        <v>24</v>
      </c>
      <c r="E129" s="362" t="str">
        <f>E128</f>
        <v>C</v>
      </c>
      <c r="F129" s="363">
        <f t="shared" si="13"/>
        <v>47.766599999999997</v>
      </c>
      <c r="G129" s="363">
        <f t="shared" si="13"/>
        <v>15.34323</v>
      </c>
      <c r="H129" s="363">
        <f t="shared" si="13"/>
        <v>0.95533199999999996</v>
      </c>
      <c r="I129" s="363">
        <f t="shared" si="13"/>
        <v>0</v>
      </c>
      <c r="J129" s="363">
        <f t="shared" si="13"/>
        <v>0.25023800000000002</v>
      </c>
      <c r="K129" s="363">
        <f t="shared" si="13"/>
        <v>5.4792252000000001</v>
      </c>
      <c r="L129" s="363">
        <f t="shared" si="13"/>
        <v>113.38767199999999</v>
      </c>
      <c r="M129" s="363">
        <f t="shared" si="13"/>
        <v>12.321483300000001</v>
      </c>
      <c r="N129" s="363">
        <f t="shared" si="13"/>
        <v>12.321483300000001</v>
      </c>
      <c r="O129" s="363">
        <f t="shared" si="13"/>
        <v>0</v>
      </c>
      <c r="P129" s="364">
        <f t="shared" si="13"/>
        <v>207.82526380000002</v>
      </c>
      <c r="Q129" s="427" t="s">
        <v>86</v>
      </c>
      <c r="R129" s="427" t="s">
        <v>87</v>
      </c>
      <c r="S129" s="427" t="s">
        <v>87</v>
      </c>
      <c r="T129" s="363">
        <f t="shared" si="6"/>
        <v>0</v>
      </c>
      <c r="U129" s="363"/>
      <c r="V129" s="365" t="b">
        <f t="shared" si="7"/>
        <v>1</v>
      </c>
      <c r="W129" s="428" t="s">
        <v>535</v>
      </c>
      <c r="X129" s="428" t="s">
        <v>534</v>
      </c>
      <c r="Y129" s="429" t="s">
        <v>24</v>
      </c>
      <c r="Z129" s="430" t="s">
        <v>86</v>
      </c>
      <c r="AA129" s="431" t="s">
        <v>87</v>
      </c>
    </row>
    <row r="130" spans="1:27" ht="15" customHeight="1">
      <c r="A130" s="432" t="s">
        <v>634</v>
      </c>
      <c r="B130" s="432" t="s">
        <v>635</v>
      </c>
      <c r="C130" s="432"/>
      <c r="D130" s="361" t="s">
        <v>24</v>
      </c>
      <c r="E130" s="362" t="str">
        <f t="shared" si="9"/>
        <v>C</v>
      </c>
      <c r="F130" s="363">
        <f t="shared" si="13"/>
        <v>0.54159347199999996</v>
      </c>
      <c r="G130" s="363">
        <f t="shared" si="13"/>
        <v>0.16247804199999999</v>
      </c>
      <c r="H130" s="363">
        <f t="shared" si="13"/>
        <v>1.0831869000000001E-2</v>
      </c>
      <c r="I130" s="363">
        <f t="shared" si="13"/>
        <v>0</v>
      </c>
      <c r="J130" s="363">
        <f t="shared" si="13"/>
        <v>0</v>
      </c>
      <c r="K130" s="363">
        <f t="shared" si="13"/>
        <v>0</v>
      </c>
      <c r="L130" s="363">
        <f t="shared" si="13"/>
        <v>1.72702</v>
      </c>
      <c r="M130" s="363">
        <f t="shared" si="13"/>
        <v>0.172994282</v>
      </c>
      <c r="N130" s="363">
        <f t="shared" si="13"/>
        <v>0.172994282</v>
      </c>
      <c r="O130" s="363">
        <f t="shared" si="13"/>
        <v>0</v>
      </c>
      <c r="P130" s="364">
        <f t="shared" si="13"/>
        <v>2.7879119469999996</v>
      </c>
      <c r="Q130" s="427" t="s">
        <v>86</v>
      </c>
      <c r="R130" s="427" t="s">
        <v>87</v>
      </c>
      <c r="S130" s="427" t="s">
        <v>87</v>
      </c>
      <c r="T130" s="363"/>
      <c r="U130" s="363"/>
      <c r="V130" s="365" t="b">
        <f t="shared" si="7"/>
        <v>1</v>
      </c>
      <c r="W130" s="428" t="s">
        <v>634</v>
      </c>
      <c r="X130" s="428" t="s">
        <v>635</v>
      </c>
      <c r="Y130" s="429" t="s">
        <v>24</v>
      </c>
      <c r="Z130" s="430" t="s">
        <v>86</v>
      </c>
      <c r="AA130" s="431" t="s">
        <v>87</v>
      </c>
    </row>
    <row r="131" spans="1:27" ht="15" customHeight="1">
      <c r="A131" s="442" t="s">
        <v>480</v>
      </c>
      <c r="B131" s="443" t="s">
        <v>469</v>
      </c>
      <c r="C131" s="443"/>
      <c r="D131" s="361" t="s">
        <v>26</v>
      </c>
      <c r="E131" s="362" t="str">
        <f t="shared" si="9"/>
        <v>C</v>
      </c>
      <c r="F131" s="363">
        <f t="shared" si="13"/>
        <v>0.16139129999999999</v>
      </c>
      <c r="G131" s="363">
        <f t="shared" si="13"/>
        <v>6.05792E-2</v>
      </c>
      <c r="H131" s="363">
        <f t="shared" si="13"/>
        <v>5.5011000000000001E-3</v>
      </c>
      <c r="I131" s="363">
        <f t="shared" si="13"/>
        <v>0</v>
      </c>
      <c r="J131" s="363">
        <f t="shared" si="13"/>
        <v>2.7083990999999998</v>
      </c>
      <c r="K131" s="363">
        <f t="shared" si="13"/>
        <v>0</v>
      </c>
      <c r="L131" s="363">
        <f t="shared" si="13"/>
        <v>0.1101438</v>
      </c>
      <c r="M131" s="363">
        <f t="shared" si="13"/>
        <v>25.434972699999999</v>
      </c>
      <c r="N131" s="363">
        <f t="shared" si="13"/>
        <v>25.434972699999999</v>
      </c>
      <c r="O131" s="363">
        <f t="shared" si="13"/>
        <v>0</v>
      </c>
      <c r="P131" s="364">
        <f t="shared" si="13"/>
        <v>53.915959899999997</v>
      </c>
      <c r="Q131" s="427" t="s">
        <v>86</v>
      </c>
      <c r="R131" s="427" t="s">
        <v>87</v>
      </c>
      <c r="S131" s="427" t="s">
        <v>87</v>
      </c>
      <c r="T131" s="363">
        <f t="shared" si="6"/>
        <v>0</v>
      </c>
      <c r="U131" s="363"/>
      <c r="V131" s="365" t="b">
        <f t="shared" si="7"/>
        <v>1</v>
      </c>
      <c r="W131" s="428" t="s">
        <v>480</v>
      </c>
      <c r="X131" s="428" t="s">
        <v>469</v>
      </c>
      <c r="Y131" s="429" t="s">
        <v>26</v>
      </c>
      <c r="Z131" s="430" t="s">
        <v>86</v>
      </c>
      <c r="AA131" s="431" t="s">
        <v>87</v>
      </c>
    </row>
    <row r="132" spans="1:27" ht="15" customHeight="1">
      <c r="A132" s="442" t="s">
        <v>481</v>
      </c>
      <c r="B132" s="443" t="s">
        <v>478</v>
      </c>
      <c r="C132" s="443"/>
      <c r="D132" s="361" t="s">
        <v>26</v>
      </c>
      <c r="E132" s="362" t="str">
        <f t="shared" si="9"/>
        <v>C</v>
      </c>
      <c r="F132" s="363">
        <f t="shared" si="13"/>
        <v>0.31422250000000002</v>
      </c>
      <c r="G132" s="363">
        <f t="shared" si="13"/>
        <v>3.1422400000000003E-2</v>
      </c>
      <c r="H132" s="363">
        <f t="shared" si="13"/>
        <v>6.2845000000000002E-3</v>
      </c>
      <c r="I132" s="363">
        <f t="shared" si="13"/>
        <v>0</v>
      </c>
      <c r="J132" s="363">
        <f t="shared" si="13"/>
        <v>0</v>
      </c>
      <c r="K132" s="363">
        <f t="shared" si="13"/>
        <v>0</v>
      </c>
      <c r="L132" s="363">
        <f t="shared" si="13"/>
        <v>0.12568960000000001</v>
      </c>
      <c r="M132" s="363">
        <f t="shared" si="13"/>
        <v>0</v>
      </c>
      <c r="N132" s="363">
        <f t="shared" si="13"/>
        <v>2.2726826</v>
      </c>
      <c r="O132" s="363">
        <f t="shared" si="13"/>
        <v>0</v>
      </c>
      <c r="P132" s="364">
        <f t="shared" si="13"/>
        <v>2.7503016000000002</v>
      </c>
      <c r="Q132" s="427" t="s">
        <v>86</v>
      </c>
      <c r="R132" s="427" t="s">
        <v>87</v>
      </c>
      <c r="S132" s="427" t="s">
        <v>87</v>
      </c>
      <c r="T132" s="363">
        <f t="shared" ref="T132:T171" si="14">P132-SUM(F132:O132)</f>
        <v>0</v>
      </c>
      <c r="U132" s="363"/>
      <c r="V132" s="365" t="b">
        <f t="shared" si="7"/>
        <v>1</v>
      </c>
      <c r="W132" s="428" t="s">
        <v>481</v>
      </c>
      <c r="X132" s="428" t="s">
        <v>478</v>
      </c>
      <c r="Y132" s="429" t="s">
        <v>26</v>
      </c>
      <c r="Z132" s="430" t="s">
        <v>86</v>
      </c>
      <c r="AA132" s="431" t="s">
        <v>87</v>
      </c>
    </row>
    <row r="133" spans="1:27" ht="15" customHeight="1">
      <c r="A133" s="442" t="s">
        <v>484</v>
      </c>
      <c r="B133" s="443" t="s">
        <v>483</v>
      </c>
      <c r="C133" s="443"/>
      <c r="D133" s="361" t="s">
        <v>24</v>
      </c>
      <c r="E133" s="362" t="str">
        <f t="shared" si="9"/>
        <v>C</v>
      </c>
      <c r="F133" s="363">
        <f t="shared" si="13"/>
        <v>298.66957930000001</v>
      </c>
      <c r="G133" s="363">
        <f t="shared" si="13"/>
        <v>89.600873800000002</v>
      </c>
      <c r="H133" s="363">
        <f t="shared" si="13"/>
        <v>5.9733915</v>
      </c>
      <c r="I133" s="363">
        <f t="shared" si="13"/>
        <v>0</v>
      </c>
      <c r="J133" s="363">
        <f t="shared" si="13"/>
        <v>128.694938874</v>
      </c>
      <c r="K133" s="363">
        <f t="shared" si="13"/>
        <v>84.398142000000007</v>
      </c>
      <c r="L133" s="363">
        <f t="shared" si="13"/>
        <v>503.77726000000001</v>
      </c>
      <c r="M133" s="363">
        <f t="shared" si="13"/>
        <v>50.218460252</v>
      </c>
      <c r="N133" s="363">
        <f t="shared" si="13"/>
        <v>50.218460252</v>
      </c>
      <c r="O133" s="363">
        <f t="shared" si="13"/>
        <v>0</v>
      </c>
      <c r="P133" s="364">
        <f t="shared" si="13"/>
        <v>1211.5511059780001</v>
      </c>
      <c r="Q133" s="427" t="s">
        <v>86</v>
      </c>
      <c r="R133" s="427" t="s">
        <v>87</v>
      </c>
      <c r="S133" s="427" t="s">
        <v>87</v>
      </c>
      <c r="T133" s="363">
        <f t="shared" si="14"/>
        <v>0</v>
      </c>
      <c r="U133" s="363"/>
      <c r="V133" s="365" t="b">
        <f t="shared" si="7"/>
        <v>1</v>
      </c>
      <c r="W133" s="428" t="s">
        <v>484</v>
      </c>
      <c r="X133" s="428" t="s">
        <v>483</v>
      </c>
      <c r="Y133" s="429" t="s">
        <v>24</v>
      </c>
      <c r="Z133" s="430" t="s">
        <v>86</v>
      </c>
      <c r="AA133" s="431" t="s">
        <v>87</v>
      </c>
    </row>
    <row r="134" spans="1:27" ht="15" customHeight="1">
      <c r="A134" s="442" t="s">
        <v>495</v>
      </c>
      <c r="B134" s="444" t="s">
        <v>496</v>
      </c>
      <c r="C134" s="444"/>
      <c r="D134" s="361" t="s">
        <v>26</v>
      </c>
      <c r="E134" s="362" t="str">
        <f t="shared" si="9"/>
        <v>C</v>
      </c>
      <c r="F134" s="363">
        <f t="shared" si="13"/>
        <v>0.70976600000000001</v>
      </c>
      <c r="G134" s="363">
        <f t="shared" si="13"/>
        <v>0.14069300000000001</v>
      </c>
      <c r="H134" s="363">
        <f t="shared" si="13"/>
        <v>0</v>
      </c>
      <c r="I134" s="363">
        <f t="shared" si="13"/>
        <v>0</v>
      </c>
      <c r="J134" s="363">
        <f t="shared" si="13"/>
        <v>0</v>
      </c>
      <c r="K134" s="363">
        <f t="shared" si="13"/>
        <v>0</v>
      </c>
      <c r="L134" s="363">
        <f t="shared" si="13"/>
        <v>54.065746799999999</v>
      </c>
      <c r="M134" s="363">
        <f t="shared" si="13"/>
        <v>0</v>
      </c>
      <c r="N134" s="363">
        <f t="shared" si="13"/>
        <v>0</v>
      </c>
      <c r="O134" s="363">
        <f t="shared" si="13"/>
        <v>0</v>
      </c>
      <c r="P134" s="364">
        <f t="shared" si="13"/>
        <v>54.9162058</v>
      </c>
      <c r="Q134" s="427" t="s">
        <v>86</v>
      </c>
      <c r="R134" s="427" t="s">
        <v>87</v>
      </c>
      <c r="S134" s="427" t="s">
        <v>87</v>
      </c>
      <c r="T134" s="363">
        <f t="shared" si="14"/>
        <v>0</v>
      </c>
      <c r="U134" s="363"/>
      <c r="V134" s="365" t="b">
        <f t="shared" si="7"/>
        <v>1</v>
      </c>
      <c r="W134" s="428" t="s">
        <v>495</v>
      </c>
      <c r="X134" s="428" t="s">
        <v>496</v>
      </c>
      <c r="Y134" s="429" t="s">
        <v>26</v>
      </c>
      <c r="Z134" s="430" t="s">
        <v>86</v>
      </c>
      <c r="AA134" s="431" t="s">
        <v>87</v>
      </c>
    </row>
    <row r="135" spans="1:27" ht="15" customHeight="1">
      <c r="A135" s="442" t="s">
        <v>636</v>
      </c>
      <c r="B135" s="444" t="s">
        <v>637</v>
      </c>
      <c r="C135" s="444"/>
      <c r="D135" s="361" t="s">
        <v>26</v>
      </c>
      <c r="E135" s="362" t="str">
        <f t="shared" si="9"/>
        <v>C</v>
      </c>
      <c r="F135" s="363">
        <f t="shared" ref="F135:P145" si="15">SUMIFS(F$3:F$93,$A$3:$A$93,$A135,$B$3:$B$93,$B135,$D$3:$D$93,$D135,$E$3:$E$93,$E135)</f>
        <v>2.6185300000000002E-2</v>
      </c>
      <c r="G135" s="363">
        <f t="shared" si="15"/>
        <v>2.6185000000000002E-3</v>
      </c>
      <c r="H135" s="363">
        <f t="shared" si="15"/>
        <v>4.5839999999999998E-4</v>
      </c>
      <c r="I135" s="363">
        <f t="shared" si="15"/>
        <v>0</v>
      </c>
      <c r="J135" s="363">
        <f t="shared" si="15"/>
        <v>0</v>
      </c>
      <c r="K135" s="363">
        <f t="shared" si="15"/>
        <v>0</v>
      </c>
      <c r="L135" s="363">
        <f t="shared" si="15"/>
        <v>0.104742</v>
      </c>
      <c r="M135" s="363">
        <f t="shared" si="15"/>
        <v>0</v>
      </c>
      <c r="N135" s="363">
        <f t="shared" si="15"/>
        <v>0</v>
      </c>
      <c r="O135" s="363">
        <f t="shared" si="15"/>
        <v>0</v>
      </c>
      <c r="P135" s="364">
        <f t="shared" si="15"/>
        <v>0.13400420000000002</v>
      </c>
      <c r="Q135" s="427" t="s">
        <v>86</v>
      </c>
      <c r="R135" s="427" t="s">
        <v>87</v>
      </c>
      <c r="S135" s="427" t="s">
        <v>87</v>
      </c>
      <c r="T135" s="363"/>
      <c r="U135" s="363"/>
      <c r="V135" s="365" t="b">
        <f t="shared" si="7"/>
        <v>1</v>
      </c>
      <c r="W135" s="428" t="s">
        <v>636</v>
      </c>
      <c r="X135" s="428" t="s">
        <v>637</v>
      </c>
      <c r="Y135" s="429" t="s">
        <v>26</v>
      </c>
      <c r="Z135" s="430" t="s">
        <v>86</v>
      </c>
      <c r="AA135" s="431" t="s">
        <v>87</v>
      </c>
    </row>
    <row r="136" spans="1:27" ht="15" customHeight="1">
      <c r="A136" s="442" t="s">
        <v>485</v>
      </c>
      <c r="B136" s="443" t="s">
        <v>486</v>
      </c>
      <c r="C136" s="443"/>
      <c r="D136" s="361" t="s">
        <v>30</v>
      </c>
      <c r="E136" s="362" t="str">
        <f>E134</f>
        <v>C</v>
      </c>
      <c r="F136" s="363">
        <f t="shared" si="15"/>
        <v>26.392800000000001</v>
      </c>
      <c r="G136" s="363">
        <f t="shared" si="15"/>
        <v>2.6392799999999998</v>
      </c>
      <c r="H136" s="363">
        <f t="shared" si="15"/>
        <v>0.52785599999999999</v>
      </c>
      <c r="I136" s="363">
        <f t="shared" si="15"/>
        <v>0</v>
      </c>
      <c r="J136" s="363">
        <f t="shared" si="15"/>
        <v>0</v>
      </c>
      <c r="K136" s="363">
        <f t="shared" si="15"/>
        <v>0</v>
      </c>
      <c r="L136" s="363">
        <f t="shared" si="15"/>
        <v>6.8624999999999998</v>
      </c>
      <c r="M136" s="363">
        <f t="shared" si="15"/>
        <v>2.66039424</v>
      </c>
      <c r="N136" s="363">
        <f t="shared" si="15"/>
        <v>2.66039424</v>
      </c>
      <c r="O136" s="363">
        <f t="shared" si="15"/>
        <v>0</v>
      </c>
      <c r="P136" s="364">
        <f t="shared" si="15"/>
        <v>41.743224480000002</v>
      </c>
      <c r="Q136" s="427" t="s">
        <v>86</v>
      </c>
      <c r="R136" s="427" t="s">
        <v>87</v>
      </c>
      <c r="S136" s="427" t="s">
        <v>87</v>
      </c>
      <c r="T136" s="363">
        <f t="shared" si="14"/>
        <v>0</v>
      </c>
      <c r="U136" s="363"/>
      <c r="V136" s="365" t="b">
        <f t="shared" si="7"/>
        <v>1</v>
      </c>
      <c r="W136" s="428" t="s">
        <v>485</v>
      </c>
      <c r="X136" s="428" t="s">
        <v>486</v>
      </c>
      <c r="Y136" s="429" t="s">
        <v>30</v>
      </c>
      <c r="Z136" s="430" t="s">
        <v>86</v>
      </c>
      <c r="AA136" s="431" t="s">
        <v>87</v>
      </c>
    </row>
    <row r="137" spans="1:27" ht="15" customHeight="1">
      <c r="A137" s="442" t="s">
        <v>638</v>
      </c>
      <c r="B137" s="443" t="s">
        <v>447</v>
      </c>
      <c r="C137" s="443"/>
      <c r="D137" s="361" t="s">
        <v>136</v>
      </c>
      <c r="E137" s="362" t="str">
        <f t="shared" si="9"/>
        <v>C</v>
      </c>
      <c r="F137" s="363">
        <f t="shared" si="15"/>
        <v>4.2339354</v>
      </c>
      <c r="G137" s="363">
        <f t="shared" si="15"/>
        <v>0</v>
      </c>
      <c r="H137" s="363">
        <f t="shared" si="15"/>
        <v>0</v>
      </c>
      <c r="I137" s="363">
        <f t="shared" si="15"/>
        <v>0</v>
      </c>
      <c r="J137" s="363">
        <f t="shared" si="15"/>
        <v>0</v>
      </c>
      <c r="K137" s="363">
        <f t="shared" si="15"/>
        <v>0</v>
      </c>
      <c r="L137" s="363">
        <f t="shared" si="15"/>
        <v>0</v>
      </c>
      <c r="M137" s="363">
        <f t="shared" si="15"/>
        <v>0</v>
      </c>
      <c r="N137" s="363">
        <f t="shared" si="15"/>
        <v>0.38105420000000001</v>
      </c>
      <c r="O137" s="363">
        <f t="shared" si="15"/>
        <v>0</v>
      </c>
      <c r="P137" s="364">
        <f t="shared" si="15"/>
        <v>4.6149896000000004</v>
      </c>
      <c r="Q137" s="427" t="s">
        <v>86</v>
      </c>
      <c r="R137" s="427" t="s">
        <v>87</v>
      </c>
      <c r="S137" s="427" t="s">
        <v>87</v>
      </c>
      <c r="T137" s="363">
        <f t="shared" si="14"/>
        <v>0</v>
      </c>
      <c r="U137" s="363"/>
      <c r="V137" s="365" t="b">
        <f t="shared" si="7"/>
        <v>1</v>
      </c>
      <c r="W137" s="428" t="s">
        <v>638</v>
      </c>
      <c r="X137" s="428" t="s">
        <v>447</v>
      </c>
      <c r="Y137" s="429" t="s">
        <v>136</v>
      </c>
      <c r="Z137" s="430" t="s">
        <v>86</v>
      </c>
      <c r="AA137" s="431" t="s">
        <v>87</v>
      </c>
    </row>
    <row r="138" spans="1:27" ht="15" customHeight="1">
      <c r="A138" s="442" t="s">
        <v>479</v>
      </c>
      <c r="B138" s="443" t="s">
        <v>482</v>
      </c>
      <c r="C138" s="443"/>
      <c r="D138" s="361" t="s">
        <v>135</v>
      </c>
      <c r="E138" s="362" t="str">
        <f t="shared" si="9"/>
        <v>C</v>
      </c>
      <c r="F138" s="363">
        <f t="shared" si="15"/>
        <v>169.10519529999999</v>
      </c>
      <c r="G138" s="363">
        <f t="shared" si="15"/>
        <v>13.24926659</v>
      </c>
      <c r="H138" s="363">
        <f t="shared" si="15"/>
        <v>2.6498543969999999</v>
      </c>
      <c r="I138" s="363">
        <f t="shared" si="15"/>
        <v>0</v>
      </c>
      <c r="J138" s="363">
        <f t="shared" si="15"/>
        <v>1.344155164</v>
      </c>
      <c r="K138" s="363">
        <f t="shared" si="15"/>
        <v>68.3</v>
      </c>
      <c r="L138" s="363">
        <f t="shared" si="15"/>
        <v>331.39419220000002</v>
      </c>
      <c r="M138" s="363">
        <f t="shared" si="15"/>
        <v>75.707833230000006</v>
      </c>
      <c r="N138" s="363">
        <f t="shared" si="15"/>
        <v>75.707833230000006</v>
      </c>
      <c r="O138" s="363">
        <f t="shared" si="15"/>
        <v>0</v>
      </c>
      <c r="P138" s="364">
        <f t="shared" si="15"/>
        <v>737.45833011100001</v>
      </c>
      <c r="Q138" s="427" t="s">
        <v>86</v>
      </c>
      <c r="R138" s="427" t="s">
        <v>87</v>
      </c>
      <c r="S138" s="427" t="s">
        <v>87</v>
      </c>
      <c r="T138" s="363">
        <f t="shared" si="14"/>
        <v>0</v>
      </c>
      <c r="U138" s="363"/>
      <c r="V138" s="365" t="b">
        <f t="shared" si="7"/>
        <v>1</v>
      </c>
      <c r="W138" s="428" t="s">
        <v>479</v>
      </c>
      <c r="X138" s="428" t="s">
        <v>482</v>
      </c>
      <c r="Y138" s="429" t="s">
        <v>135</v>
      </c>
      <c r="Z138" s="430" t="s">
        <v>86</v>
      </c>
      <c r="AA138" s="431" t="s">
        <v>87</v>
      </c>
    </row>
    <row r="139" spans="1:27" ht="15" customHeight="1">
      <c r="A139" s="442" t="s">
        <v>487</v>
      </c>
      <c r="B139" s="443" t="s">
        <v>488</v>
      </c>
      <c r="C139" s="443"/>
      <c r="D139" s="361" t="s">
        <v>26</v>
      </c>
      <c r="E139" s="362" t="str">
        <f t="shared" si="9"/>
        <v>C</v>
      </c>
      <c r="F139" s="363">
        <f t="shared" si="15"/>
        <v>0.26887220000000001</v>
      </c>
      <c r="G139" s="363">
        <f t="shared" si="15"/>
        <v>2.6887299999999999E-2</v>
      </c>
      <c r="H139" s="363">
        <f t="shared" si="15"/>
        <v>4.4600000000000004E-3</v>
      </c>
      <c r="I139" s="363">
        <f t="shared" si="15"/>
        <v>0</v>
      </c>
      <c r="J139" s="363">
        <f t="shared" si="15"/>
        <v>0</v>
      </c>
      <c r="K139" s="363">
        <f t="shared" si="15"/>
        <v>0</v>
      </c>
      <c r="L139" s="363">
        <f t="shared" si="15"/>
        <v>6.9424799999999995E-2</v>
      </c>
      <c r="M139" s="363">
        <f t="shared" si="15"/>
        <v>10.682461</v>
      </c>
      <c r="N139" s="363">
        <f t="shared" si="15"/>
        <v>10.682461</v>
      </c>
      <c r="O139" s="363">
        <f t="shared" si="15"/>
        <v>0</v>
      </c>
      <c r="P139" s="364">
        <f t="shared" si="15"/>
        <v>21.734566300000001</v>
      </c>
      <c r="Q139" s="427" t="s">
        <v>86</v>
      </c>
      <c r="R139" s="427" t="s">
        <v>87</v>
      </c>
      <c r="S139" s="427" t="s">
        <v>87</v>
      </c>
      <c r="T139" s="363">
        <f t="shared" si="14"/>
        <v>0</v>
      </c>
      <c r="U139" s="363"/>
      <c r="V139" s="365" t="b">
        <f t="shared" si="7"/>
        <v>1</v>
      </c>
      <c r="W139" s="428" t="s">
        <v>487</v>
      </c>
      <c r="X139" s="428" t="s">
        <v>488</v>
      </c>
      <c r="Y139" s="429" t="s">
        <v>26</v>
      </c>
      <c r="Z139" s="430" t="s">
        <v>86</v>
      </c>
      <c r="AA139" s="431" t="s">
        <v>87</v>
      </c>
    </row>
    <row r="140" spans="1:27" ht="15" customHeight="1">
      <c r="A140" s="434" t="s">
        <v>639</v>
      </c>
      <c r="B140" s="443" t="s">
        <v>494</v>
      </c>
      <c r="C140" s="443"/>
      <c r="D140" s="445" t="s">
        <v>135</v>
      </c>
      <c r="E140" s="362" t="str">
        <f t="shared" si="9"/>
        <v>C</v>
      </c>
      <c r="F140" s="363">
        <f t="shared" si="15"/>
        <v>376.890007432</v>
      </c>
      <c r="G140" s="363">
        <f t="shared" si="15"/>
        <v>52.57454371</v>
      </c>
      <c r="H140" s="363">
        <f t="shared" si="15"/>
        <v>3.5049695689999996</v>
      </c>
      <c r="I140" s="363">
        <f t="shared" si="15"/>
        <v>0</v>
      </c>
      <c r="J140" s="363">
        <f t="shared" si="15"/>
        <v>53.950226999999998</v>
      </c>
      <c r="K140" s="363">
        <f t="shared" si="15"/>
        <v>0</v>
      </c>
      <c r="L140" s="363">
        <f t="shared" si="15"/>
        <v>456.74335530399998</v>
      </c>
      <c r="M140" s="363">
        <f t="shared" si="15"/>
        <v>75.417267590999998</v>
      </c>
      <c r="N140" s="363">
        <f t="shared" si="15"/>
        <v>75.417267590999998</v>
      </c>
      <c r="O140" s="363">
        <f t="shared" si="15"/>
        <v>0</v>
      </c>
      <c r="P140" s="364">
        <f t="shared" si="15"/>
        <v>1094.497638197</v>
      </c>
      <c r="Q140" s="427" t="s">
        <v>86</v>
      </c>
      <c r="R140" s="427" t="s">
        <v>87</v>
      </c>
      <c r="S140" s="427" t="s">
        <v>87</v>
      </c>
      <c r="T140" s="363">
        <f t="shared" si="14"/>
        <v>0</v>
      </c>
      <c r="U140" s="363"/>
      <c r="V140" s="365" t="b">
        <f t="shared" si="7"/>
        <v>1</v>
      </c>
      <c r="W140" s="428" t="s">
        <v>639</v>
      </c>
      <c r="X140" s="428" t="s">
        <v>494</v>
      </c>
      <c r="Y140" s="429" t="s">
        <v>135</v>
      </c>
      <c r="Z140" s="430" t="s">
        <v>86</v>
      </c>
      <c r="AA140" s="431" t="s">
        <v>87</v>
      </c>
    </row>
    <row r="141" spans="1:27" ht="15" customHeight="1">
      <c r="A141" s="442" t="s">
        <v>543</v>
      </c>
      <c r="B141" s="443" t="s">
        <v>529</v>
      </c>
      <c r="C141" s="443"/>
      <c r="D141" s="361" t="s">
        <v>27</v>
      </c>
      <c r="E141" s="362" t="str">
        <f t="shared" si="9"/>
        <v>C</v>
      </c>
      <c r="F141" s="363">
        <f t="shared" si="15"/>
        <v>202.1162415</v>
      </c>
      <c r="G141" s="363">
        <f t="shared" si="15"/>
        <v>20.211631560000001</v>
      </c>
      <c r="H141" s="363">
        <f t="shared" si="15"/>
        <v>4.0424915410000004</v>
      </c>
      <c r="I141" s="363">
        <f t="shared" si="15"/>
        <v>0</v>
      </c>
      <c r="J141" s="363">
        <f t="shared" si="15"/>
        <v>24.444482199999999</v>
      </c>
      <c r="K141" s="363">
        <f t="shared" si="15"/>
        <v>0</v>
      </c>
      <c r="L141" s="363">
        <f t="shared" si="15"/>
        <v>181.43197929999999</v>
      </c>
      <c r="M141" s="363">
        <f t="shared" si="15"/>
        <v>35.488766800000001</v>
      </c>
      <c r="N141" s="363">
        <f t="shared" si="15"/>
        <v>35.488766800000001</v>
      </c>
      <c r="O141" s="363">
        <f t="shared" si="15"/>
        <v>0</v>
      </c>
      <c r="P141" s="364">
        <f t="shared" si="15"/>
        <v>503.22435970100003</v>
      </c>
      <c r="Q141" s="427" t="s">
        <v>86</v>
      </c>
      <c r="R141" s="427" t="s">
        <v>653</v>
      </c>
      <c r="S141" s="427" t="s">
        <v>87</v>
      </c>
      <c r="T141" s="363">
        <f t="shared" si="14"/>
        <v>0</v>
      </c>
      <c r="U141" s="363"/>
      <c r="V141" s="365" t="b">
        <f t="shared" si="7"/>
        <v>1</v>
      </c>
      <c r="W141" s="428" t="s">
        <v>543</v>
      </c>
      <c r="X141" s="428" t="s">
        <v>529</v>
      </c>
      <c r="Y141" s="429" t="s">
        <v>27</v>
      </c>
      <c r="Z141" s="430" t="s">
        <v>86</v>
      </c>
      <c r="AA141" s="431" t="s">
        <v>653</v>
      </c>
    </row>
    <row r="142" spans="1:27" ht="15" customHeight="1">
      <c r="A142" s="443" t="s">
        <v>527</v>
      </c>
      <c r="B142" s="443" t="s">
        <v>528</v>
      </c>
      <c r="C142" s="443"/>
      <c r="D142" s="361" t="s">
        <v>24</v>
      </c>
      <c r="E142" s="362" t="str">
        <f t="shared" si="9"/>
        <v>C</v>
      </c>
      <c r="F142" s="363">
        <f t="shared" si="15"/>
        <v>94.645554059999995</v>
      </c>
      <c r="G142" s="363">
        <f t="shared" si="15"/>
        <v>28.393666218</v>
      </c>
      <c r="H142" s="363">
        <f t="shared" si="15"/>
        <v>1.8929110810000001</v>
      </c>
      <c r="I142" s="363">
        <f t="shared" si="15"/>
        <v>0</v>
      </c>
      <c r="J142" s="363">
        <f t="shared" si="15"/>
        <v>45.292413533000001</v>
      </c>
      <c r="K142" s="363">
        <f t="shared" si="15"/>
        <v>0</v>
      </c>
      <c r="L142" s="363">
        <f t="shared" si="15"/>
        <v>169.51739240000001</v>
      </c>
      <c r="M142" s="363">
        <f t="shared" si="15"/>
        <v>22.646206800000002</v>
      </c>
      <c r="N142" s="363">
        <f t="shared" si="15"/>
        <v>22.646206800000002</v>
      </c>
      <c r="O142" s="363">
        <f t="shared" si="15"/>
        <v>0</v>
      </c>
      <c r="P142" s="364">
        <f t="shared" si="15"/>
        <v>385.03435089200002</v>
      </c>
      <c r="Q142" s="427" t="s">
        <v>86</v>
      </c>
      <c r="R142" s="427" t="s">
        <v>87</v>
      </c>
      <c r="S142" s="427" t="s">
        <v>87</v>
      </c>
      <c r="T142" s="363">
        <f t="shared" si="14"/>
        <v>0</v>
      </c>
      <c r="U142" s="363"/>
      <c r="V142" s="365" t="b">
        <f t="shared" si="7"/>
        <v>1</v>
      </c>
      <c r="W142" s="428" t="s">
        <v>527</v>
      </c>
      <c r="X142" s="428" t="s">
        <v>528</v>
      </c>
      <c r="Y142" s="429" t="s">
        <v>24</v>
      </c>
      <c r="Z142" s="430" t="s">
        <v>86</v>
      </c>
      <c r="AA142" s="431" t="s">
        <v>87</v>
      </c>
    </row>
    <row r="143" spans="1:27" ht="15" customHeight="1">
      <c r="A143" s="446" t="s">
        <v>524</v>
      </c>
      <c r="B143" s="443" t="s">
        <v>525</v>
      </c>
      <c r="C143" s="443"/>
      <c r="D143" s="361" t="s">
        <v>27</v>
      </c>
      <c r="E143" s="362" t="str">
        <f t="shared" si="9"/>
        <v>C</v>
      </c>
      <c r="F143" s="363">
        <f t="shared" si="15"/>
        <v>28.404458699999999</v>
      </c>
      <c r="G143" s="363">
        <f t="shared" si="15"/>
        <v>2.8404459000000002</v>
      </c>
      <c r="H143" s="363">
        <f t="shared" si="15"/>
        <v>0.56808917000000003</v>
      </c>
      <c r="I143" s="363">
        <f t="shared" si="15"/>
        <v>0</v>
      </c>
      <c r="J143" s="363">
        <f t="shared" si="15"/>
        <v>5.2546311689999996</v>
      </c>
      <c r="K143" s="363">
        <f t="shared" si="15"/>
        <v>0</v>
      </c>
      <c r="L143" s="363">
        <f t="shared" si="15"/>
        <v>50.467557200000002</v>
      </c>
      <c r="M143" s="363">
        <f t="shared" si="15"/>
        <v>4.9534881579999999</v>
      </c>
      <c r="N143" s="363">
        <f t="shared" si="15"/>
        <v>4.9534881579999999</v>
      </c>
      <c r="O143" s="363">
        <f t="shared" si="15"/>
        <v>0</v>
      </c>
      <c r="P143" s="364">
        <f t="shared" si="15"/>
        <v>97.442158454999998</v>
      </c>
      <c r="Q143" s="427" t="s">
        <v>86</v>
      </c>
      <c r="R143" s="427" t="s">
        <v>87</v>
      </c>
      <c r="S143" s="427" t="s">
        <v>87</v>
      </c>
      <c r="T143" s="363">
        <f t="shared" si="14"/>
        <v>0</v>
      </c>
      <c r="U143" s="363"/>
      <c r="V143" s="365" t="b">
        <f t="shared" si="7"/>
        <v>1</v>
      </c>
      <c r="W143" s="428" t="s">
        <v>524</v>
      </c>
      <c r="X143" s="428" t="s">
        <v>525</v>
      </c>
      <c r="Y143" s="429" t="s">
        <v>27</v>
      </c>
      <c r="Z143" s="430" t="s">
        <v>86</v>
      </c>
      <c r="AA143" s="431" t="s">
        <v>87</v>
      </c>
    </row>
    <row r="144" spans="1:27" ht="15" customHeight="1">
      <c r="A144" s="442" t="s">
        <v>536</v>
      </c>
      <c r="B144" s="443" t="s">
        <v>544</v>
      </c>
      <c r="C144" s="443"/>
      <c r="D144" s="361" t="s">
        <v>28</v>
      </c>
      <c r="E144" s="362" t="str">
        <f t="shared" si="9"/>
        <v>C</v>
      </c>
      <c r="F144" s="363">
        <f t="shared" si="15"/>
        <v>48</v>
      </c>
      <c r="G144" s="363">
        <f t="shared" si="15"/>
        <v>4.8</v>
      </c>
      <c r="H144" s="363">
        <f t="shared" si="15"/>
        <v>0.96</v>
      </c>
      <c r="I144" s="363">
        <f t="shared" si="15"/>
        <v>0</v>
      </c>
      <c r="J144" s="363">
        <f t="shared" si="15"/>
        <v>0</v>
      </c>
      <c r="K144" s="363">
        <f t="shared" si="15"/>
        <v>0</v>
      </c>
      <c r="L144" s="363">
        <f t="shared" si="15"/>
        <v>0</v>
      </c>
      <c r="M144" s="363">
        <f t="shared" si="15"/>
        <v>0</v>
      </c>
      <c r="N144" s="363">
        <f t="shared" si="15"/>
        <v>0</v>
      </c>
      <c r="O144" s="363">
        <f t="shared" si="15"/>
        <v>0</v>
      </c>
      <c r="P144" s="364">
        <f t="shared" si="15"/>
        <v>53.76</v>
      </c>
      <c r="Q144" s="427" t="s">
        <v>86</v>
      </c>
      <c r="R144" s="427" t="s">
        <v>87</v>
      </c>
      <c r="S144" s="427" t="s">
        <v>87</v>
      </c>
      <c r="T144" s="363">
        <f t="shared" si="14"/>
        <v>0</v>
      </c>
      <c r="U144" s="363"/>
      <c r="V144" s="365" t="b">
        <f t="shared" si="7"/>
        <v>1</v>
      </c>
      <c r="W144" s="428" t="s">
        <v>536</v>
      </c>
      <c r="X144" s="428" t="s">
        <v>544</v>
      </c>
      <c r="Y144" s="429" t="s">
        <v>28</v>
      </c>
      <c r="Z144" s="430" t="s">
        <v>86</v>
      </c>
      <c r="AA144" s="431" t="s">
        <v>87</v>
      </c>
    </row>
    <row r="145" spans="1:27" ht="15" customHeight="1">
      <c r="A145" s="442" t="s">
        <v>650</v>
      </c>
      <c r="B145" s="443" t="s">
        <v>651</v>
      </c>
      <c r="C145" s="443"/>
      <c r="D145" s="361" t="s">
        <v>135</v>
      </c>
      <c r="E145" s="362" t="str">
        <f t="shared" si="9"/>
        <v>C</v>
      </c>
      <c r="F145" s="363">
        <f t="shared" si="15"/>
        <v>21.225220100000001</v>
      </c>
      <c r="G145" s="363">
        <f t="shared" si="15"/>
        <v>2.1225222000000001</v>
      </c>
      <c r="H145" s="363">
        <f t="shared" si="15"/>
        <v>0.42450510000000002</v>
      </c>
      <c r="I145" s="363">
        <f t="shared" si="15"/>
        <v>0</v>
      </c>
      <c r="J145" s="363">
        <f t="shared" si="15"/>
        <v>0</v>
      </c>
      <c r="K145" s="363">
        <f t="shared" si="15"/>
        <v>0</v>
      </c>
      <c r="L145" s="363">
        <f t="shared" si="15"/>
        <v>0</v>
      </c>
      <c r="M145" s="363">
        <f t="shared" si="15"/>
        <v>2.1012968070000002</v>
      </c>
      <c r="N145" s="363">
        <f t="shared" si="15"/>
        <v>2.1012968070000002</v>
      </c>
      <c r="O145" s="363">
        <f t="shared" si="15"/>
        <v>0</v>
      </c>
      <c r="P145" s="364">
        <f t="shared" si="15"/>
        <v>27.974841014000003</v>
      </c>
      <c r="Q145" s="427" t="s">
        <v>86</v>
      </c>
      <c r="R145" s="427" t="s">
        <v>654</v>
      </c>
      <c r="S145" s="427" t="s">
        <v>87</v>
      </c>
      <c r="T145" s="363">
        <f t="shared" si="14"/>
        <v>0</v>
      </c>
      <c r="U145" s="363"/>
      <c r="V145" s="365" t="b">
        <f t="shared" si="7"/>
        <v>1</v>
      </c>
      <c r="W145" s="428" t="s">
        <v>650</v>
      </c>
      <c r="X145" s="428" t="s">
        <v>651</v>
      </c>
      <c r="Y145" s="429" t="s">
        <v>135</v>
      </c>
      <c r="Z145" s="430" t="s">
        <v>86</v>
      </c>
      <c r="AA145" s="431" t="s">
        <v>654</v>
      </c>
    </row>
    <row r="146" spans="1:27" ht="15" customHeight="1">
      <c r="A146" s="447" t="s">
        <v>74</v>
      </c>
      <c r="B146" s="435"/>
      <c r="C146" s="435"/>
      <c r="D146" s="436"/>
      <c r="E146" s="362" t="str">
        <f t="shared" si="9"/>
        <v>C</v>
      </c>
      <c r="F146" s="437">
        <f>SUM(F114:F145)</f>
        <v>20918.415374695</v>
      </c>
      <c r="G146" s="437">
        <f t="shared" ref="G146:P146" si="16">SUM(G114:G145)</f>
        <v>5884.3612017070009</v>
      </c>
      <c r="H146" s="437">
        <f t="shared" si="16"/>
        <v>380.39390455099999</v>
      </c>
      <c r="I146" s="437">
        <f t="shared" si="16"/>
        <v>14392.41</v>
      </c>
      <c r="J146" s="437">
        <f t="shared" si="16"/>
        <v>373.47552601399997</v>
      </c>
      <c r="K146" s="437">
        <f t="shared" si="16"/>
        <v>11199.037955300002</v>
      </c>
      <c r="L146" s="437">
        <f t="shared" si="16"/>
        <v>34630.065899503999</v>
      </c>
      <c r="M146" s="437">
        <f t="shared" si="16"/>
        <v>2707.3683000900005</v>
      </c>
      <c r="N146" s="437">
        <f t="shared" si="16"/>
        <v>2713.1814289900008</v>
      </c>
      <c r="O146" s="437">
        <f t="shared" si="16"/>
        <v>2.2494068999999999</v>
      </c>
      <c r="P146" s="437">
        <f t="shared" si="16"/>
        <v>93200.95899775096</v>
      </c>
      <c r="Q146" s="427"/>
      <c r="R146" s="427"/>
      <c r="S146" s="427"/>
      <c r="T146" s="363">
        <f t="shared" si="14"/>
        <v>0</v>
      </c>
      <c r="U146" s="363"/>
      <c r="V146" s="365" t="b">
        <f t="shared" si="7"/>
        <v>0</v>
      </c>
      <c r="W146" s="438" t="s">
        <v>74</v>
      </c>
      <c r="X146" s="438"/>
      <c r="Y146" s="439" t="s">
        <v>46</v>
      </c>
      <c r="Z146" s="440"/>
      <c r="AA146" s="441"/>
    </row>
    <row r="147" spans="1:27" ht="15" customHeight="1">
      <c r="A147" s="360" t="s">
        <v>474</v>
      </c>
      <c r="B147" s="360" t="s">
        <v>127</v>
      </c>
      <c r="D147" s="361" t="s">
        <v>24</v>
      </c>
      <c r="E147" s="362" t="str">
        <f t="shared" si="9"/>
        <v>C</v>
      </c>
      <c r="F147" s="363">
        <f t="shared" ref="F147:P156" si="17">SUMIFS(F$3:F$93,$A$3:$A$93,$A147,$B$3:$B$93,$B147,$D$3:$D$93,$D147,$E$3:$E$93,$E147)</f>
        <v>29.952390300000001</v>
      </c>
      <c r="G147" s="363">
        <f t="shared" si="17"/>
        <v>8.8474798999999997</v>
      </c>
      <c r="H147" s="363">
        <f t="shared" si="17"/>
        <v>0.58983220000000003</v>
      </c>
      <c r="I147" s="363">
        <f t="shared" si="17"/>
        <v>0</v>
      </c>
      <c r="J147" s="363">
        <f t="shared" si="17"/>
        <v>0</v>
      </c>
      <c r="K147" s="363">
        <f t="shared" si="17"/>
        <v>0</v>
      </c>
      <c r="L147" s="363">
        <f t="shared" si="17"/>
        <v>0</v>
      </c>
      <c r="M147" s="363">
        <f t="shared" si="17"/>
        <v>3.5450734000000002</v>
      </c>
      <c r="N147" s="363">
        <f t="shared" si="17"/>
        <v>3.5450734000000002</v>
      </c>
      <c r="O147" s="363">
        <f t="shared" si="17"/>
        <v>0</v>
      </c>
      <c r="P147" s="364">
        <f t="shared" si="17"/>
        <v>46.479849200000004</v>
      </c>
      <c r="Q147" s="427" t="s">
        <v>88</v>
      </c>
      <c r="R147" s="427" t="s">
        <v>85</v>
      </c>
      <c r="S147" s="427" t="s">
        <v>85</v>
      </c>
      <c r="T147" s="363">
        <f t="shared" si="14"/>
        <v>0</v>
      </c>
      <c r="U147" s="363"/>
      <c r="V147" s="365" t="b">
        <f t="shared" si="7"/>
        <v>1</v>
      </c>
      <c r="W147" s="428" t="s">
        <v>474</v>
      </c>
      <c r="X147" s="428" t="s">
        <v>127</v>
      </c>
      <c r="Y147" s="429" t="s">
        <v>24</v>
      </c>
      <c r="Z147" s="430" t="s">
        <v>88</v>
      </c>
      <c r="AA147" s="431" t="s">
        <v>85</v>
      </c>
    </row>
    <row r="148" spans="1:27" ht="15" customHeight="1">
      <c r="A148" s="360" t="s">
        <v>475</v>
      </c>
      <c r="B148" s="360" t="s">
        <v>128</v>
      </c>
      <c r="D148" s="361" t="s">
        <v>24</v>
      </c>
      <c r="E148" s="362" t="str">
        <f t="shared" si="9"/>
        <v>C</v>
      </c>
      <c r="F148" s="363">
        <f t="shared" si="17"/>
        <v>232.7432245</v>
      </c>
      <c r="G148" s="363">
        <f t="shared" si="17"/>
        <v>69.426787399999995</v>
      </c>
      <c r="H148" s="363">
        <f t="shared" si="17"/>
        <v>4.6284524999999999</v>
      </c>
      <c r="I148" s="363">
        <f t="shared" si="17"/>
        <v>0</v>
      </c>
      <c r="J148" s="363">
        <f t="shared" si="17"/>
        <v>0</v>
      </c>
      <c r="K148" s="363">
        <f t="shared" si="17"/>
        <v>4.6548644000000001</v>
      </c>
      <c r="L148" s="363">
        <f t="shared" si="17"/>
        <v>151.32345032000001</v>
      </c>
      <c r="M148" s="363">
        <f t="shared" si="17"/>
        <v>357.02599020000002</v>
      </c>
      <c r="N148" s="363">
        <f t="shared" si="17"/>
        <v>357.02599020000002</v>
      </c>
      <c r="O148" s="363">
        <f t="shared" si="17"/>
        <v>0</v>
      </c>
      <c r="P148" s="364">
        <f t="shared" si="17"/>
        <v>1176.8287595199999</v>
      </c>
      <c r="Q148" s="427" t="s">
        <v>88</v>
      </c>
      <c r="R148" s="427" t="s">
        <v>85</v>
      </c>
      <c r="S148" s="427" t="s">
        <v>85</v>
      </c>
      <c r="T148" s="363">
        <f t="shared" si="14"/>
        <v>0</v>
      </c>
      <c r="U148" s="363"/>
      <c r="V148" s="365" t="b">
        <f t="shared" si="7"/>
        <v>1</v>
      </c>
      <c r="W148" s="428" t="s">
        <v>475</v>
      </c>
      <c r="X148" s="428" t="s">
        <v>128</v>
      </c>
      <c r="Y148" s="429" t="s">
        <v>24</v>
      </c>
      <c r="Z148" s="430" t="s">
        <v>88</v>
      </c>
      <c r="AA148" s="431" t="s">
        <v>85</v>
      </c>
    </row>
    <row r="149" spans="1:27" ht="15" customHeight="1">
      <c r="A149" s="360" t="s">
        <v>144</v>
      </c>
      <c r="B149" s="432" t="s">
        <v>105</v>
      </c>
      <c r="C149" s="432"/>
      <c r="D149" s="361" t="s">
        <v>26</v>
      </c>
      <c r="E149" s="362" t="str">
        <f t="shared" si="9"/>
        <v>C</v>
      </c>
      <c r="F149" s="363">
        <f t="shared" si="17"/>
        <v>0.41227219999999998</v>
      </c>
      <c r="G149" s="363">
        <f t="shared" si="17"/>
        <v>3.9389599999999997E-2</v>
      </c>
      <c r="H149" s="363">
        <f t="shared" si="17"/>
        <v>8.2454999999999994E-3</v>
      </c>
      <c r="I149" s="363">
        <f t="shared" si="17"/>
        <v>0</v>
      </c>
      <c r="J149" s="363">
        <f t="shared" si="17"/>
        <v>0</v>
      </c>
      <c r="K149" s="363">
        <f t="shared" si="17"/>
        <v>0</v>
      </c>
      <c r="L149" s="363">
        <f t="shared" si="17"/>
        <v>34.672811500000002</v>
      </c>
      <c r="M149" s="363">
        <f t="shared" si="17"/>
        <v>17.012553199999999</v>
      </c>
      <c r="N149" s="363">
        <f t="shared" si="17"/>
        <v>17.012553199999999</v>
      </c>
      <c r="O149" s="363">
        <f t="shared" si="17"/>
        <v>0</v>
      </c>
      <c r="P149" s="364">
        <f t="shared" si="17"/>
        <v>69.157825199999991</v>
      </c>
      <c r="Q149" s="427" t="s">
        <v>88</v>
      </c>
      <c r="R149" s="427" t="s">
        <v>87</v>
      </c>
      <c r="S149" s="427" t="s">
        <v>87</v>
      </c>
      <c r="T149" s="363">
        <f t="shared" si="14"/>
        <v>0</v>
      </c>
      <c r="U149" s="363"/>
      <c r="V149" s="365" t="b">
        <f t="shared" si="7"/>
        <v>1</v>
      </c>
      <c r="W149" s="428" t="s">
        <v>144</v>
      </c>
      <c r="X149" s="428" t="s">
        <v>105</v>
      </c>
      <c r="Y149" s="429" t="s">
        <v>26</v>
      </c>
      <c r="Z149" s="430" t="s">
        <v>88</v>
      </c>
      <c r="AA149" s="431" t="s">
        <v>87</v>
      </c>
    </row>
    <row r="150" spans="1:27" ht="15" customHeight="1">
      <c r="A150" s="432" t="s">
        <v>422</v>
      </c>
      <c r="B150" s="360" t="s">
        <v>109</v>
      </c>
      <c r="D150" s="361" t="s">
        <v>30</v>
      </c>
      <c r="E150" s="362" t="str">
        <f t="shared" si="9"/>
        <v>C</v>
      </c>
      <c r="F150" s="363">
        <f t="shared" si="17"/>
        <v>12.084345000000001</v>
      </c>
      <c r="G150" s="363">
        <f t="shared" si="17"/>
        <v>1.2084345000000001</v>
      </c>
      <c r="H150" s="363">
        <f t="shared" si="17"/>
        <v>0.24168690000000001</v>
      </c>
      <c r="I150" s="363">
        <f t="shared" si="17"/>
        <v>0</v>
      </c>
      <c r="J150" s="363">
        <f t="shared" si="17"/>
        <v>5.8542649999999991E-3</v>
      </c>
      <c r="K150" s="363">
        <f t="shared" si="17"/>
        <v>0</v>
      </c>
      <c r="L150" s="363">
        <f t="shared" si="17"/>
        <v>0</v>
      </c>
      <c r="M150" s="363">
        <f t="shared" si="17"/>
        <v>17.425769488</v>
      </c>
      <c r="N150" s="363">
        <f t="shared" si="17"/>
        <v>17.425769488</v>
      </c>
      <c r="O150" s="363">
        <f t="shared" si="17"/>
        <v>0</v>
      </c>
      <c r="P150" s="364">
        <f t="shared" si="17"/>
        <v>48.391859641000003</v>
      </c>
      <c r="Q150" s="427" t="s">
        <v>88</v>
      </c>
      <c r="R150" s="427" t="s">
        <v>654</v>
      </c>
      <c r="S150" s="427" t="s">
        <v>87</v>
      </c>
      <c r="T150" s="363">
        <f t="shared" si="14"/>
        <v>0</v>
      </c>
      <c r="U150" s="363"/>
      <c r="V150" s="365" t="b">
        <f t="shared" si="7"/>
        <v>1</v>
      </c>
      <c r="W150" s="428" t="s">
        <v>422</v>
      </c>
      <c r="X150" s="428" t="s">
        <v>109</v>
      </c>
      <c r="Y150" s="429" t="s">
        <v>30</v>
      </c>
      <c r="Z150" s="430" t="s">
        <v>88</v>
      </c>
      <c r="AA150" s="431" t="s">
        <v>654</v>
      </c>
    </row>
    <row r="151" spans="1:27" ht="15" customHeight="1">
      <c r="A151" s="432" t="s">
        <v>423</v>
      </c>
      <c r="B151" s="360" t="s">
        <v>110</v>
      </c>
      <c r="D151" s="361" t="s">
        <v>30</v>
      </c>
      <c r="E151" s="362" t="str">
        <f t="shared" si="9"/>
        <v>C</v>
      </c>
      <c r="F151" s="363">
        <f t="shared" si="17"/>
        <v>0</v>
      </c>
      <c r="G151" s="363">
        <f t="shared" si="17"/>
        <v>0</v>
      </c>
      <c r="H151" s="363">
        <f t="shared" si="17"/>
        <v>0</v>
      </c>
      <c r="I151" s="363">
        <f t="shared" si="17"/>
        <v>0</v>
      </c>
      <c r="J151" s="363">
        <f t="shared" si="17"/>
        <v>0</v>
      </c>
      <c r="K151" s="363">
        <f t="shared" si="17"/>
        <v>0</v>
      </c>
      <c r="L151" s="363">
        <f t="shared" si="17"/>
        <v>0</v>
      </c>
      <c r="M151" s="363">
        <f t="shared" si="17"/>
        <v>0</v>
      </c>
      <c r="N151" s="363">
        <f t="shared" si="17"/>
        <v>0</v>
      </c>
      <c r="O151" s="363">
        <f t="shared" si="17"/>
        <v>0</v>
      </c>
      <c r="P151" s="364">
        <f t="shared" si="17"/>
        <v>0</v>
      </c>
      <c r="Q151" s="427" t="s">
        <v>88</v>
      </c>
      <c r="R151" s="427" t="s">
        <v>654</v>
      </c>
      <c r="S151" s="427" t="s">
        <v>87</v>
      </c>
      <c r="T151" s="363">
        <f t="shared" si="14"/>
        <v>0</v>
      </c>
      <c r="U151" s="363"/>
      <c r="V151" s="365" t="b">
        <f t="shared" si="7"/>
        <v>1</v>
      </c>
      <c r="W151" s="428" t="s">
        <v>423</v>
      </c>
      <c r="X151" s="428" t="s">
        <v>110</v>
      </c>
      <c r="Y151" s="429" t="s">
        <v>30</v>
      </c>
      <c r="Z151" s="430" t="s">
        <v>88</v>
      </c>
      <c r="AA151" s="431" t="s">
        <v>654</v>
      </c>
    </row>
    <row r="152" spans="1:27" ht="15" customHeight="1">
      <c r="A152" s="432" t="s">
        <v>429</v>
      </c>
      <c r="B152" s="432" t="s">
        <v>426</v>
      </c>
      <c r="C152" s="432"/>
      <c r="D152" s="448" t="s">
        <v>24</v>
      </c>
      <c r="E152" s="362" t="str">
        <f t="shared" si="9"/>
        <v>C</v>
      </c>
      <c r="F152" s="363">
        <f t="shared" si="17"/>
        <v>7.0190606000000004</v>
      </c>
      <c r="G152" s="363">
        <f t="shared" si="17"/>
        <v>0.70190609999999998</v>
      </c>
      <c r="H152" s="363">
        <f t="shared" si="17"/>
        <v>0.14038129999999999</v>
      </c>
      <c r="I152" s="363">
        <f t="shared" si="17"/>
        <v>0</v>
      </c>
      <c r="J152" s="363">
        <f t="shared" si="17"/>
        <v>0</v>
      </c>
      <c r="K152" s="363">
        <f t="shared" si="17"/>
        <v>0</v>
      </c>
      <c r="L152" s="363">
        <f t="shared" si="17"/>
        <v>7.5407320000000002</v>
      </c>
      <c r="M152" s="363">
        <f t="shared" si="17"/>
        <v>0.70752130000000002</v>
      </c>
      <c r="N152" s="363">
        <f t="shared" si="17"/>
        <v>0.70752130000000002</v>
      </c>
      <c r="O152" s="363">
        <f t="shared" si="17"/>
        <v>0</v>
      </c>
      <c r="P152" s="364">
        <f t="shared" si="17"/>
        <v>16.817122600000001</v>
      </c>
      <c r="Q152" s="427" t="s">
        <v>88</v>
      </c>
      <c r="R152" s="427" t="s">
        <v>654</v>
      </c>
      <c r="S152" s="427" t="s">
        <v>87</v>
      </c>
      <c r="T152" s="363">
        <f t="shared" si="14"/>
        <v>0</v>
      </c>
      <c r="U152" s="363"/>
      <c r="V152" s="365" t="b">
        <f t="shared" si="7"/>
        <v>1</v>
      </c>
      <c r="W152" s="428" t="s">
        <v>429</v>
      </c>
      <c r="X152" s="428" t="s">
        <v>426</v>
      </c>
      <c r="Y152" s="429" t="s">
        <v>24</v>
      </c>
      <c r="Z152" s="430" t="s">
        <v>88</v>
      </c>
      <c r="AA152" s="431" t="s">
        <v>654</v>
      </c>
    </row>
    <row r="153" spans="1:27" ht="15" customHeight="1">
      <c r="A153" s="432" t="s">
        <v>90</v>
      </c>
      <c r="B153" s="432" t="s">
        <v>124</v>
      </c>
      <c r="C153" s="432"/>
      <c r="D153" s="361" t="s">
        <v>27</v>
      </c>
      <c r="E153" s="362" t="str">
        <f t="shared" si="9"/>
        <v>C</v>
      </c>
      <c r="F153" s="363">
        <f t="shared" si="17"/>
        <v>130.77769180000001</v>
      </c>
      <c r="G153" s="363">
        <f t="shared" si="17"/>
        <v>21.089225800000001</v>
      </c>
      <c r="H153" s="363">
        <f t="shared" si="17"/>
        <v>3.7687764000000001</v>
      </c>
      <c r="I153" s="363">
        <f t="shared" si="17"/>
        <v>0</v>
      </c>
      <c r="J153" s="363">
        <f t="shared" si="17"/>
        <v>0</v>
      </c>
      <c r="K153" s="363">
        <f t="shared" si="17"/>
        <v>0</v>
      </c>
      <c r="L153" s="363">
        <f t="shared" si="17"/>
        <v>0</v>
      </c>
      <c r="M153" s="363">
        <f t="shared" si="17"/>
        <v>25.413960100000001</v>
      </c>
      <c r="N153" s="363">
        <f t="shared" si="17"/>
        <v>25.413960100000001</v>
      </c>
      <c r="O153" s="363">
        <f t="shared" si="17"/>
        <v>0</v>
      </c>
      <c r="P153" s="364">
        <f t="shared" si="17"/>
        <v>206.46361420000002</v>
      </c>
      <c r="Q153" s="427" t="s">
        <v>88</v>
      </c>
      <c r="R153" s="427" t="s">
        <v>87</v>
      </c>
      <c r="S153" s="427" t="s">
        <v>87</v>
      </c>
      <c r="T153" s="363">
        <f t="shared" si="14"/>
        <v>0</v>
      </c>
      <c r="U153" s="363"/>
      <c r="V153" s="365" t="b">
        <f t="shared" si="7"/>
        <v>1</v>
      </c>
      <c r="W153" s="428" t="s">
        <v>90</v>
      </c>
      <c r="X153" s="428" t="s">
        <v>124</v>
      </c>
      <c r="Y153" s="429" t="s">
        <v>27</v>
      </c>
      <c r="Z153" s="430" t="s">
        <v>88</v>
      </c>
      <c r="AA153" s="431" t="s">
        <v>87</v>
      </c>
    </row>
    <row r="154" spans="1:27" ht="15" customHeight="1">
      <c r="A154" s="432" t="s">
        <v>147</v>
      </c>
      <c r="B154" s="432" t="s">
        <v>431</v>
      </c>
      <c r="C154" s="432"/>
      <c r="D154" s="361" t="s">
        <v>30</v>
      </c>
      <c r="E154" s="362" t="str">
        <f t="shared" si="9"/>
        <v>C</v>
      </c>
      <c r="F154" s="363">
        <f t="shared" si="17"/>
        <v>12.7241801</v>
      </c>
      <c r="G154" s="363">
        <f t="shared" si="17"/>
        <v>1.272418</v>
      </c>
      <c r="H154" s="363">
        <f t="shared" si="17"/>
        <v>0.25448359999999998</v>
      </c>
      <c r="I154" s="363">
        <f t="shared" si="17"/>
        <v>0</v>
      </c>
      <c r="J154" s="363">
        <f t="shared" si="17"/>
        <v>0</v>
      </c>
      <c r="K154" s="363">
        <f t="shared" si="17"/>
        <v>0</v>
      </c>
      <c r="L154" s="363">
        <f t="shared" si="17"/>
        <v>0</v>
      </c>
      <c r="M154" s="363">
        <f t="shared" si="17"/>
        <v>25.940838751000001</v>
      </c>
      <c r="N154" s="363">
        <f t="shared" si="17"/>
        <v>25.940838751000001</v>
      </c>
      <c r="O154" s="363">
        <f t="shared" si="17"/>
        <v>0</v>
      </c>
      <c r="P154" s="364">
        <f t="shared" si="17"/>
        <v>66.132759202000003</v>
      </c>
      <c r="Q154" s="427" t="s">
        <v>88</v>
      </c>
      <c r="R154" s="427" t="s">
        <v>654</v>
      </c>
      <c r="S154" s="427" t="s">
        <v>87</v>
      </c>
      <c r="T154" s="363">
        <f t="shared" si="14"/>
        <v>0</v>
      </c>
      <c r="U154" s="363"/>
      <c r="V154" s="365" t="b">
        <f t="shared" si="7"/>
        <v>1</v>
      </c>
      <c r="W154" s="428" t="s">
        <v>147</v>
      </c>
      <c r="X154" s="428" t="s">
        <v>431</v>
      </c>
      <c r="Y154" s="429" t="s">
        <v>30</v>
      </c>
      <c r="Z154" s="430" t="s">
        <v>88</v>
      </c>
      <c r="AA154" s="431" t="s">
        <v>654</v>
      </c>
    </row>
    <row r="155" spans="1:27" ht="15" customHeight="1">
      <c r="A155" s="360" t="s">
        <v>42</v>
      </c>
      <c r="B155" s="360" t="s">
        <v>112</v>
      </c>
      <c r="D155" s="361" t="s">
        <v>28</v>
      </c>
      <c r="E155" s="362" t="str">
        <f t="shared" si="9"/>
        <v>C</v>
      </c>
      <c r="F155" s="363">
        <f t="shared" si="17"/>
        <v>4.6780986999999996</v>
      </c>
      <c r="G155" s="363">
        <f t="shared" si="17"/>
        <v>0.4678099</v>
      </c>
      <c r="H155" s="363">
        <f t="shared" si="17"/>
        <v>9.3562000000000006E-2</v>
      </c>
      <c r="I155" s="363">
        <f t="shared" si="17"/>
        <v>0</v>
      </c>
      <c r="J155" s="363">
        <f t="shared" si="17"/>
        <v>0</v>
      </c>
      <c r="K155" s="363">
        <f t="shared" si="17"/>
        <v>48.46461</v>
      </c>
      <c r="L155" s="363">
        <f t="shared" si="17"/>
        <v>0</v>
      </c>
      <c r="M155" s="363">
        <f t="shared" si="17"/>
        <v>0.47155239999999998</v>
      </c>
      <c r="N155" s="363">
        <f t="shared" si="17"/>
        <v>0.47155239999999998</v>
      </c>
      <c r="O155" s="363">
        <f t="shared" si="17"/>
        <v>0</v>
      </c>
      <c r="P155" s="364">
        <f t="shared" si="17"/>
        <v>54.647185399999998</v>
      </c>
      <c r="Q155" s="427" t="s">
        <v>88</v>
      </c>
      <c r="R155" s="427" t="s">
        <v>654</v>
      </c>
      <c r="S155" s="427" t="s">
        <v>87</v>
      </c>
      <c r="T155" s="363">
        <f t="shared" si="14"/>
        <v>0</v>
      </c>
      <c r="U155" s="363"/>
      <c r="V155" s="365" t="b">
        <f t="shared" si="7"/>
        <v>1</v>
      </c>
      <c r="W155" s="428" t="s">
        <v>42</v>
      </c>
      <c r="X155" s="428" t="s">
        <v>112</v>
      </c>
      <c r="Y155" s="429" t="s">
        <v>28</v>
      </c>
      <c r="Z155" s="430" t="s">
        <v>88</v>
      </c>
      <c r="AA155" s="431" t="s">
        <v>654</v>
      </c>
    </row>
    <row r="156" spans="1:27" ht="15" customHeight="1">
      <c r="A156" s="432" t="s">
        <v>146</v>
      </c>
      <c r="B156" s="360" t="s">
        <v>142</v>
      </c>
      <c r="D156" s="361" t="s">
        <v>27</v>
      </c>
      <c r="E156" s="362" t="str">
        <f t="shared" si="9"/>
        <v>C</v>
      </c>
      <c r="F156" s="363">
        <f t="shared" si="17"/>
        <v>53.2344224</v>
      </c>
      <c r="G156" s="363">
        <f t="shared" si="17"/>
        <v>5.3234421000000003</v>
      </c>
      <c r="H156" s="363">
        <f t="shared" si="17"/>
        <v>1.0646884999999999</v>
      </c>
      <c r="I156" s="363">
        <f t="shared" si="17"/>
        <v>0</v>
      </c>
      <c r="J156" s="363">
        <f t="shared" si="17"/>
        <v>0</v>
      </c>
      <c r="K156" s="363">
        <f t="shared" si="17"/>
        <v>0</v>
      </c>
      <c r="L156" s="363">
        <f t="shared" si="17"/>
        <v>0</v>
      </c>
      <c r="M156" s="363">
        <f t="shared" si="17"/>
        <v>5.3660297999999997</v>
      </c>
      <c r="N156" s="363">
        <f t="shared" si="17"/>
        <v>5.3660297999999997</v>
      </c>
      <c r="O156" s="363">
        <f t="shared" si="17"/>
        <v>0</v>
      </c>
      <c r="P156" s="364">
        <f t="shared" si="17"/>
        <v>70.354612599999996</v>
      </c>
      <c r="Q156" s="427" t="s">
        <v>88</v>
      </c>
      <c r="R156" s="427" t="s">
        <v>87</v>
      </c>
      <c r="S156" s="427" t="s">
        <v>87</v>
      </c>
      <c r="T156" s="363">
        <f t="shared" si="14"/>
        <v>0</v>
      </c>
      <c r="U156" s="363"/>
      <c r="V156" s="365" t="b">
        <f t="shared" si="7"/>
        <v>1</v>
      </c>
      <c r="W156" s="428" t="s">
        <v>146</v>
      </c>
      <c r="X156" s="428" t="s">
        <v>142</v>
      </c>
      <c r="Y156" s="429" t="s">
        <v>27</v>
      </c>
      <c r="Z156" s="430" t="s">
        <v>88</v>
      </c>
      <c r="AA156" s="431" t="s">
        <v>87</v>
      </c>
    </row>
    <row r="157" spans="1:27" ht="15" customHeight="1">
      <c r="A157" s="432" t="s">
        <v>641</v>
      </c>
      <c r="B157" s="360" t="s">
        <v>642</v>
      </c>
      <c r="D157" s="361" t="s">
        <v>30</v>
      </c>
      <c r="E157" s="362" t="str">
        <f t="shared" si="9"/>
        <v>C</v>
      </c>
      <c r="F157" s="363">
        <f t="shared" ref="F157:P169" si="18">SUMIFS(F$3:F$93,$A$3:$A$93,$A157,$B$3:$B$93,$B157,$D$3:$D$93,$D157,$E$3:$E$93,$E157)</f>
        <v>330.96404189999998</v>
      </c>
      <c r="G157" s="363">
        <f t="shared" si="18"/>
        <v>12.0643014</v>
      </c>
      <c r="H157" s="363">
        <f t="shared" si="18"/>
        <v>2.4128603000000002</v>
      </c>
      <c r="I157" s="363">
        <f t="shared" si="18"/>
        <v>0</v>
      </c>
      <c r="J157" s="363">
        <f t="shared" si="18"/>
        <v>0</v>
      </c>
      <c r="K157" s="363">
        <f t="shared" si="18"/>
        <v>0</v>
      </c>
      <c r="L157" s="363">
        <f t="shared" si="18"/>
        <v>6.4463656</v>
      </c>
      <c r="M157" s="363">
        <f t="shared" si="18"/>
        <v>29.786763800000003</v>
      </c>
      <c r="N157" s="363">
        <f t="shared" si="18"/>
        <v>29.786763800000003</v>
      </c>
      <c r="O157" s="363">
        <f t="shared" si="18"/>
        <v>0</v>
      </c>
      <c r="P157" s="364">
        <f t="shared" si="18"/>
        <v>411.46109679999995</v>
      </c>
      <c r="Q157" s="427" t="s">
        <v>88</v>
      </c>
      <c r="R157" s="427" t="s">
        <v>653</v>
      </c>
      <c r="S157" s="427" t="s">
        <v>87</v>
      </c>
      <c r="T157" s="363">
        <f t="shared" si="14"/>
        <v>0</v>
      </c>
      <c r="U157" s="363"/>
      <c r="V157" s="365" t="b">
        <f t="shared" si="7"/>
        <v>1</v>
      </c>
      <c r="W157" s="428" t="s">
        <v>641</v>
      </c>
      <c r="X157" s="428" t="s">
        <v>642</v>
      </c>
      <c r="Y157" s="429" t="s">
        <v>30</v>
      </c>
      <c r="Z157" s="430" t="s">
        <v>88</v>
      </c>
      <c r="AA157" s="431" t="s">
        <v>653</v>
      </c>
    </row>
    <row r="158" spans="1:27" ht="15" customHeight="1">
      <c r="A158" s="432" t="s">
        <v>643</v>
      </c>
      <c r="B158" s="360" t="s">
        <v>539</v>
      </c>
      <c r="D158" s="361" t="s">
        <v>30</v>
      </c>
      <c r="E158" s="362" t="str">
        <f t="shared" si="9"/>
        <v>C</v>
      </c>
      <c r="F158" s="363">
        <f t="shared" si="18"/>
        <v>0</v>
      </c>
      <c r="G158" s="363">
        <f t="shared" si="18"/>
        <v>0</v>
      </c>
      <c r="H158" s="363">
        <f t="shared" si="18"/>
        <v>0</v>
      </c>
      <c r="I158" s="363">
        <f t="shared" si="18"/>
        <v>0</v>
      </c>
      <c r="J158" s="363">
        <f t="shared" si="18"/>
        <v>0</v>
      </c>
      <c r="K158" s="363">
        <f t="shared" si="18"/>
        <v>0</v>
      </c>
      <c r="L158" s="363">
        <f t="shared" si="18"/>
        <v>0</v>
      </c>
      <c r="M158" s="363">
        <f t="shared" si="18"/>
        <v>0</v>
      </c>
      <c r="N158" s="363">
        <f t="shared" si="18"/>
        <v>0</v>
      </c>
      <c r="O158" s="363">
        <f t="shared" si="18"/>
        <v>0</v>
      </c>
      <c r="P158" s="364">
        <f t="shared" si="18"/>
        <v>0</v>
      </c>
      <c r="Q158" s="427" t="s">
        <v>88</v>
      </c>
      <c r="R158" s="427" t="s">
        <v>653</v>
      </c>
      <c r="S158" s="427" t="s">
        <v>87</v>
      </c>
      <c r="T158" s="363"/>
      <c r="U158" s="363"/>
      <c r="V158" s="365" t="b">
        <f t="shared" si="7"/>
        <v>1</v>
      </c>
      <c r="W158" s="428" t="s">
        <v>643</v>
      </c>
      <c r="X158" s="428" t="s">
        <v>539</v>
      </c>
      <c r="Y158" s="429" t="s">
        <v>30</v>
      </c>
      <c r="Z158" s="430" t="s">
        <v>88</v>
      </c>
      <c r="AA158" s="431" t="s">
        <v>653</v>
      </c>
    </row>
    <row r="159" spans="1:27" ht="15" customHeight="1">
      <c r="A159" s="432" t="s">
        <v>420</v>
      </c>
      <c r="B159" s="432" t="s">
        <v>421</v>
      </c>
      <c r="C159" s="432"/>
      <c r="D159" s="361" t="s">
        <v>27</v>
      </c>
      <c r="E159" s="362" t="str">
        <f t="shared" si="9"/>
        <v>C</v>
      </c>
      <c r="F159" s="363">
        <f t="shared" si="18"/>
        <v>12.4025</v>
      </c>
      <c r="G159" s="363">
        <f t="shared" si="18"/>
        <v>1.2402500000000001</v>
      </c>
      <c r="H159" s="363">
        <f t="shared" si="18"/>
        <v>0.24804999999999999</v>
      </c>
      <c r="I159" s="363">
        <f t="shared" si="18"/>
        <v>0</v>
      </c>
      <c r="J159" s="363">
        <f t="shared" si="18"/>
        <v>0</v>
      </c>
      <c r="K159" s="363">
        <f t="shared" si="18"/>
        <v>0.26244659999999997</v>
      </c>
      <c r="L159" s="363">
        <f t="shared" si="18"/>
        <v>0</v>
      </c>
      <c r="M159" s="363">
        <f t="shared" si="18"/>
        <v>1.2501720000000001</v>
      </c>
      <c r="N159" s="363">
        <f t="shared" si="18"/>
        <v>1.2501720000000001</v>
      </c>
      <c r="O159" s="363">
        <f t="shared" si="18"/>
        <v>0</v>
      </c>
      <c r="P159" s="364">
        <f t="shared" si="18"/>
        <v>16.653590599999998</v>
      </c>
      <c r="Q159" s="427" t="s">
        <v>88</v>
      </c>
      <c r="R159" s="427" t="s">
        <v>654</v>
      </c>
      <c r="S159" s="427" t="s">
        <v>87</v>
      </c>
      <c r="T159" s="363">
        <f t="shared" si="14"/>
        <v>0</v>
      </c>
      <c r="U159" s="363"/>
      <c r="V159" s="365" t="b">
        <f t="shared" si="7"/>
        <v>1</v>
      </c>
      <c r="W159" s="428" t="s">
        <v>420</v>
      </c>
      <c r="X159" s="428" t="s">
        <v>421</v>
      </c>
      <c r="Y159" s="429" t="s">
        <v>27</v>
      </c>
      <c r="Z159" s="430" t="s">
        <v>88</v>
      </c>
      <c r="AA159" s="431" t="s">
        <v>654</v>
      </c>
    </row>
    <row r="160" spans="1:27" ht="15" customHeight="1">
      <c r="A160" s="442" t="s">
        <v>427</v>
      </c>
      <c r="B160" s="443" t="s">
        <v>428</v>
      </c>
      <c r="C160" s="443"/>
      <c r="D160" s="361" t="s">
        <v>28</v>
      </c>
      <c r="E160" s="362" t="str">
        <f t="shared" si="9"/>
        <v>C</v>
      </c>
      <c r="F160" s="363">
        <f t="shared" si="18"/>
        <v>0.49812000000000001</v>
      </c>
      <c r="G160" s="363">
        <f t="shared" si="18"/>
        <v>4.9812000000000002E-2</v>
      </c>
      <c r="H160" s="363">
        <f t="shared" si="18"/>
        <v>0.01</v>
      </c>
      <c r="I160" s="363">
        <f t="shared" si="18"/>
        <v>0</v>
      </c>
      <c r="J160" s="363">
        <f t="shared" si="18"/>
        <v>0</v>
      </c>
      <c r="K160" s="363">
        <f t="shared" si="18"/>
        <v>9.9623999999999997E-3</v>
      </c>
      <c r="L160" s="363">
        <f t="shared" si="18"/>
        <v>0.45377640000000002</v>
      </c>
      <c r="M160" s="363">
        <f t="shared" si="18"/>
        <v>0</v>
      </c>
      <c r="N160" s="363">
        <f t="shared" si="18"/>
        <v>4.8244066000000002E-2</v>
      </c>
      <c r="O160" s="363">
        <f t="shared" si="18"/>
        <v>0</v>
      </c>
      <c r="P160" s="364">
        <f t="shared" si="18"/>
        <v>1.0699148660000002</v>
      </c>
      <c r="Q160" s="427" t="s">
        <v>88</v>
      </c>
      <c r="R160" s="427" t="s">
        <v>654</v>
      </c>
      <c r="S160" s="427" t="s">
        <v>87</v>
      </c>
      <c r="T160" s="363">
        <f t="shared" si="14"/>
        <v>0</v>
      </c>
      <c r="U160" s="363"/>
      <c r="V160" s="365" t="b">
        <f t="shared" si="7"/>
        <v>1</v>
      </c>
      <c r="W160" s="428" t="s">
        <v>427</v>
      </c>
      <c r="X160" s="428" t="s">
        <v>428</v>
      </c>
      <c r="Y160" s="429" t="s">
        <v>28</v>
      </c>
      <c r="Z160" s="430" t="s">
        <v>88</v>
      </c>
      <c r="AA160" s="431" t="s">
        <v>654</v>
      </c>
    </row>
    <row r="161" spans="1:27" ht="15" customHeight="1">
      <c r="A161" s="442" t="s">
        <v>454</v>
      </c>
      <c r="B161" s="443" t="s">
        <v>453</v>
      </c>
      <c r="C161" s="443"/>
      <c r="D161" s="361" t="s">
        <v>30</v>
      </c>
      <c r="E161" s="362" t="str">
        <f t="shared" si="9"/>
        <v>C</v>
      </c>
      <c r="F161" s="363">
        <f t="shared" si="18"/>
        <v>17.518658309999999</v>
      </c>
      <c r="G161" s="363">
        <f t="shared" si="18"/>
        <v>1.954183206</v>
      </c>
      <c r="H161" s="363">
        <f t="shared" si="18"/>
        <v>0.39083668119999998</v>
      </c>
      <c r="I161" s="363">
        <f t="shared" si="18"/>
        <v>0</v>
      </c>
      <c r="J161" s="363">
        <f t="shared" si="18"/>
        <v>3.3941330500000002</v>
      </c>
      <c r="K161" s="363">
        <f t="shared" si="18"/>
        <v>0</v>
      </c>
      <c r="L161" s="363">
        <f t="shared" si="18"/>
        <v>5.2403595850000002</v>
      </c>
      <c r="M161" s="363">
        <f t="shared" si="18"/>
        <v>32.803771449999999</v>
      </c>
      <c r="N161" s="363">
        <f t="shared" si="18"/>
        <v>32.803771449999999</v>
      </c>
      <c r="O161" s="363">
        <f t="shared" si="18"/>
        <v>0</v>
      </c>
      <c r="P161" s="364">
        <f t="shared" si="18"/>
        <v>94.105713732200002</v>
      </c>
      <c r="Q161" s="427" t="s">
        <v>88</v>
      </c>
      <c r="R161" s="427" t="s">
        <v>654</v>
      </c>
      <c r="S161" s="427" t="s">
        <v>87</v>
      </c>
      <c r="T161" s="363">
        <f t="shared" si="14"/>
        <v>0</v>
      </c>
      <c r="U161" s="363"/>
      <c r="V161" s="365" t="b">
        <f t="shared" si="7"/>
        <v>1</v>
      </c>
      <c r="W161" s="428" t="s">
        <v>454</v>
      </c>
      <c r="X161" s="428" t="s">
        <v>453</v>
      </c>
      <c r="Y161" s="429" t="s">
        <v>30</v>
      </c>
      <c r="Z161" s="430" t="s">
        <v>88</v>
      </c>
      <c r="AA161" s="431" t="s">
        <v>654</v>
      </c>
    </row>
    <row r="162" spans="1:27" ht="15" customHeight="1">
      <c r="A162" s="442" t="s">
        <v>537</v>
      </c>
      <c r="B162" s="443" t="s">
        <v>545</v>
      </c>
      <c r="C162" s="443"/>
      <c r="D162" s="361" t="s">
        <v>28</v>
      </c>
      <c r="E162" s="362" t="str">
        <f t="shared" si="9"/>
        <v>C</v>
      </c>
      <c r="F162" s="363">
        <f t="shared" si="18"/>
        <v>2.1904849999999998</v>
      </c>
      <c r="G162" s="363">
        <f t="shared" si="18"/>
        <v>0.2000786</v>
      </c>
      <c r="H162" s="363">
        <f t="shared" si="18"/>
        <v>0.04</v>
      </c>
      <c r="I162" s="363">
        <f t="shared" si="18"/>
        <v>0</v>
      </c>
      <c r="J162" s="363">
        <f t="shared" si="18"/>
        <v>0</v>
      </c>
      <c r="K162" s="363">
        <f t="shared" si="18"/>
        <v>5.75513E-2</v>
      </c>
      <c r="L162" s="363">
        <f t="shared" si="18"/>
        <v>1.7077692</v>
      </c>
      <c r="M162" s="363">
        <f t="shared" si="18"/>
        <v>0.463198</v>
      </c>
      <c r="N162" s="363">
        <f t="shared" si="18"/>
        <v>0.463198</v>
      </c>
      <c r="O162" s="363">
        <f t="shared" si="18"/>
        <v>0</v>
      </c>
      <c r="P162" s="364">
        <f t="shared" si="18"/>
        <v>5.1222801000000002</v>
      </c>
      <c r="Q162" s="427" t="s">
        <v>88</v>
      </c>
      <c r="R162" s="427" t="s">
        <v>654</v>
      </c>
      <c r="S162" s="427" t="s">
        <v>87</v>
      </c>
      <c r="T162" s="363">
        <f t="shared" si="14"/>
        <v>0</v>
      </c>
      <c r="U162" s="363"/>
      <c r="V162" s="365" t="b">
        <f t="shared" si="7"/>
        <v>1</v>
      </c>
      <c r="W162" s="428" t="s">
        <v>537</v>
      </c>
      <c r="X162" s="428" t="s">
        <v>545</v>
      </c>
      <c r="Y162" s="429" t="s">
        <v>28</v>
      </c>
      <c r="Z162" s="430" t="s">
        <v>88</v>
      </c>
      <c r="AA162" s="431" t="s">
        <v>654</v>
      </c>
    </row>
    <row r="163" spans="1:27" ht="15" customHeight="1">
      <c r="A163" s="442" t="s">
        <v>521</v>
      </c>
      <c r="B163" s="443" t="s">
        <v>522</v>
      </c>
      <c r="C163" s="443"/>
      <c r="D163" s="361" t="s">
        <v>27</v>
      </c>
      <c r="E163" s="362" t="str">
        <f t="shared" si="9"/>
        <v>C</v>
      </c>
      <c r="F163" s="363">
        <f t="shared" si="18"/>
        <v>9.3360800000000008</v>
      </c>
      <c r="G163" s="363">
        <f t="shared" si="18"/>
        <v>0.93360799999999999</v>
      </c>
      <c r="H163" s="363">
        <f t="shared" si="18"/>
        <v>0.18672159999999999</v>
      </c>
      <c r="I163" s="363">
        <f t="shared" si="18"/>
        <v>0</v>
      </c>
      <c r="J163" s="363">
        <f t="shared" si="18"/>
        <v>0</v>
      </c>
      <c r="K163" s="363">
        <f t="shared" si="18"/>
        <v>0</v>
      </c>
      <c r="L163" s="363">
        <f t="shared" si="18"/>
        <v>1.9857807999999999</v>
      </c>
      <c r="M163" s="363">
        <f t="shared" si="18"/>
        <v>0</v>
      </c>
      <c r="N163" s="363">
        <f t="shared" si="18"/>
        <v>1.7162989</v>
      </c>
      <c r="O163" s="363">
        <f t="shared" si="18"/>
        <v>0</v>
      </c>
      <c r="P163" s="364">
        <f t="shared" si="18"/>
        <v>14.158489300000001</v>
      </c>
      <c r="Q163" s="427" t="s">
        <v>88</v>
      </c>
      <c r="R163" s="427" t="s">
        <v>654</v>
      </c>
      <c r="S163" s="427" t="s">
        <v>87</v>
      </c>
      <c r="T163" s="363">
        <f t="shared" si="14"/>
        <v>0</v>
      </c>
      <c r="U163" s="363"/>
      <c r="V163" s="365" t="b">
        <f t="shared" si="7"/>
        <v>1</v>
      </c>
      <c r="W163" s="428" t="s">
        <v>521</v>
      </c>
      <c r="X163" s="428" t="s">
        <v>522</v>
      </c>
      <c r="Y163" s="429" t="s">
        <v>27</v>
      </c>
      <c r="Z163" s="430" t="s">
        <v>88</v>
      </c>
      <c r="AA163" s="431" t="s">
        <v>654</v>
      </c>
    </row>
    <row r="164" spans="1:27" ht="15" customHeight="1">
      <c r="A164" s="442" t="s">
        <v>530</v>
      </c>
      <c r="B164" s="443" t="s">
        <v>546</v>
      </c>
      <c r="C164" s="443"/>
      <c r="D164" s="361" t="s">
        <v>30</v>
      </c>
      <c r="E164" s="362" t="str">
        <f t="shared" si="9"/>
        <v>C</v>
      </c>
      <c r="F164" s="363">
        <f t="shared" si="18"/>
        <v>31.488548000000002</v>
      </c>
      <c r="G164" s="363">
        <f t="shared" si="18"/>
        <v>3.1488548000000001</v>
      </c>
      <c r="H164" s="363">
        <f t="shared" si="18"/>
        <v>0.62977099999999997</v>
      </c>
      <c r="I164" s="363">
        <f t="shared" si="18"/>
        <v>52.857190500000002</v>
      </c>
      <c r="J164" s="363">
        <f t="shared" si="18"/>
        <v>0.68709600000000004</v>
      </c>
      <c r="K164" s="363">
        <f t="shared" si="18"/>
        <v>128</v>
      </c>
      <c r="L164" s="363">
        <f t="shared" si="18"/>
        <v>8.4652843999999998</v>
      </c>
      <c r="M164" s="363">
        <f t="shared" si="18"/>
        <v>0.43687090000000001</v>
      </c>
      <c r="N164" s="363">
        <f t="shared" si="18"/>
        <v>0.43687090000000001</v>
      </c>
      <c r="O164" s="363">
        <f t="shared" si="18"/>
        <v>0</v>
      </c>
      <c r="P164" s="364">
        <f t="shared" si="18"/>
        <v>226.1504865</v>
      </c>
      <c r="Q164" s="427" t="s">
        <v>88</v>
      </c>
      <c r="R164" s="427" t="s">
        <v>653</v>
      </c>
      <c r="S164" s="427" t="s">
        <v>87</v>
      </c>
      <c r="T164" s="363">
        <f t="shared" si="14"/>
        <v>0</v>
      </c>
      <c r="U164" s="363"/>
      <c r="V164" s="365" t="b">
        <f t="shared" ref="V164:V169" si="19">D164=Y164</f>
        <v>1</v>
      </c>
      <c r="W164" s="428" t="s">
        <v>530</v>
      </c>
      <c r="X164" s="428" t="s">
        <v>546</v>
      </c>
      <c r="Y164" s="429" t="s">
        <v>30</v>
      </c>
      <c r="Z164" s="430" t="s">
        <v>88</v>
      </c>
      <c r="AA164" s="431" t="s">
        <v>653</v>
      </c>
    </row>
    <row r="165" spans="1:27" ht="15" customHeight="1">
      <c r="A165" s="446" t="s">
        <v>547</v>
      </c>
      <c r="B165" s="443" t="s">
        <v>526</v>
      </c>
      <c r="C165" s="443"/>
      <c r="D165" s="361" t="s">
        <v>135</v>
      </c>
      <c r="E165" s="362" t="str">
        <f t="shared" si="9"/>
        <v>C</v>
      </c>
      <c r="F165" s="363">
        <f t="shared" si="18"/>
        <v>33.394728499999999</v>
      </c>
      <c r="G165" s="363">
        <f t="shared" si="18"/>
        <v>3.3395001</v>
      </c>
      <c r="H165" s="363">
        <f t="shared" si="18"/>
        <v>0.66792280000000004</v>
      </c>
      <c r="I165" s="363">
        <f t="shared" si="18"/>
        <v>0</v>
      </c>
      <c r="J165" s="363">
        <f t="shared" si="18"/>
        <v>0</v>
      </c>
      <c r="K165" s="363">
        <f t="shared" si="18"/>
        <v>0</v>
      </c>
      <c r="L165" s="363">
        <f t="shared" si="18"/>
        <v>0</v>
      </c>
      <c r="M165" s="363">
        <f t="shared" si="18"/>
        <v>3.3661936259999998</v>
      </c>
      <c r="N165" s="363">
        <f t="shared" si="18"/>
        <v>3.3661936259999998</v>
      </c>
      <c r="O165" s="363">
        <f t="shared" si="18"/>
        <v>0</v>
      </c>
      <c r="P165" s="364">
        <f t="shared" si="18"/>
        <v>44.134538651999996</v>
      </c>
      <c r="Q165" s="427" t="s">
        <v>88</v>
      </c>
      <c r="R165" s="427" t="s">
        <v>654</v>
      </c>
      <c r="S165" s="427" t="s">
        <v>87</v>
      </c>
      <c r="T165" s="363">
        <f t="shared" si="14"/>
        <v>0</v>
      </c>
      <c r="U165" s="363"/>
      <c r="V165" s="365" t="b">
        <f t="shared" si="19"/>
        <v>1</v>
      </c>
      <c r="W165" s="428" t="s">
        <v>547</v>
      </c>
      <c r="X165" s="428" t="s">
        <v>526</v>
      </c>
      <c r="Y165" s="429" t="s">
        <v>135</v>
      </c>
      <c r="Z165" s="430" t="s">
        <v>88</v>
      </c>
      <c r="AA165" s="431" t="s">
        <v>654</v>
      </c>
    </row>
    <row r="166" spans="1:27" ht="15" customHeight="1">
      <c r="A166" s="443" t="s">
        <v>531</v>
      </c>
      <c r="B166" s="443" t="s">
        <v>548</v>
      </c>
      <c r="C166" s="443"/>
      <c r="D166" s="361" t="s">
        <v>27</v>
      </c>
      <c r="E166" s="362" t="str">
        <f>E164</f>
        <v>C</v>
      </c>
      <c r="F166" s="363">
        <f t="shared" si="18"/>
        <v>10.656855</v>
      </c>
      <c r="G166" s="363">
        <f t="shared" si="18"/>
        <v>1.0656859000000001</v>
      </c>
      <c r="H166" s="363">
        <f t="shared" si="18"/>
        <v>0.2131372</v>
      </c>
      <c r="I166" s="363">
        <f t="shared" si="18"/>
        <v>0</v>
      </c>
      <c r="J166" s="363">
        <f t="shared" si="18"/>
        <v>1.3607855</v>
      </c>
      <c r="K166" s="363">
        <f t="shared" si="18"/>
        <v>0</v>
      </c>
      <c r="L166" s="363">
        <f t="shared" si="18"/>
        <v>11.557123199999999</v>
      </c>
      <c r="M166" s="363">
        <f t="shared" si="18"/>
        <v>1.6573313999999999</v>
      </c>
      <c r="N166" s="363">
        <f t="shared" si="18"/>
        <v>1.6573313999999999</v>
      </c>
      <c r="O166" s="363">
        <f t="shared" si="18"/>
        <v>0</v>
      </c>
      <c r="P166" s="364">
        <f t="shared" si="18"/>
        <v>28.168249600000003</v>
      </c>
      <c r="Q166" s="427" t="s">
        <v>88</v>
      </c>
      <c r="R166" s="427" t="s">
        <v>653</v>
      </c>
      <c r="S166" s="427" t="s">
        <v>87</v>
      </c>
      <c r="T166" s="363">
        <f t="shared" si="14"/>
        <v>0</v>
      </c>
      <c r="U166" s="363"/>
      <c r="V166" s="365" t="b">
        <f t="shared" si="19"/>
        <v>1</v>
      </c>
      <c r="W166" s="428" t="s">
        <v>531</v>
      </c>
      <c r="X166" s="428" t="s">
        <v>548</v>
      </c>
      <c r="Y166" s="429" t="s">
        <v>27</v>
      </c>
      <c r="Z166" s="430" t="s">
        <v>88</v>
      </c>
      <c r="AA166" s="431" t="s">
        <v>653</v>
      </c>
    </row>
    <row r="167" spans="1:27" ht="15" customHeight="1">
      <c r="A167" s="443" t="s">
        <v>646</v>
      </c>
      <c r="B167" s="443" t="s">
        <v>647</v>
      </c>
      <c r="C167" s="443"/>
      <c r="D167" s="361" t="s">
        <v>135</v>
      </c>
      <c r="E167" s="362" t="str">
        <f>E164</f>
        <v>C</v>
      </c>
      <c r="F167" s="363">
        <f t="shared" si="18"/>
        <v>23.358704599999999</v>
      </c>
      <c r="G167" s="363">
        <f t="shared" si="18"/>
        <v>2.3358705</v>
      </c>
      <c r="H167" s="363">
        <f t="shared" si="18"/>
        <v>0.46717399999999998</v>
      </c>
      <c r="I167" s="363">
        <f t="shared" si="18"/>
        <v>0</v>
      </c>
      <c r="J167" s="363">
        <f t="shared" si="18"/>
        <v>0</v>
      </c>
      <c r="K167" s="363">
        <f t="shared" si="18"/>
        <v>0.51398889999999997</v>
      </c>
      <c r="L167" s="363">
        <f t="shared" si="18"/>
        <v>0</v>
      </c>
      <c r="M167" s="363">
        <f t="shared" si="18"/>
        <v>2.3545574</v>
      </c>
      <c r="N167" s="363">
        <f t="shared" si="18"/>
        <v>2.3545574</v>
      </c>
      <c r="O167" s="363">
        <f t="shared" si="18"/>
        <v>0</v>
      </c>
      <c r="P167" s="364">
        <f t="shared" si="18"/>
        <v>31.384852800000001</v>
      </c>
      <c r="Q167" s="427" t="s">
        <v>88</v>
      </c>
      <c r="R167" s="427" t="s">
        <v>653</v>
      </c>
      <c r="S167" s="427" t="s">
        <v>87</v>
      </c>
      <c r="T167" s="363">
        <f t="shared" si="14"/>
        <v>0</v>
      </c>
      <c r="U167" s="363"/>
      <c r="V167" s="365" t="b">
        <f t="shared" si="19"/>
        <v>1</v>
      </c>
      <c r="W167" s="428" t="s">
        <v>646</v>
      </c>
      <c r="X167" s="428" t="s">
        <v>647</v>
      </c>
      <c r="Y167" s="429" t="s">
        <v>135</v>
      </c>
      <c r="Z167" s="430" t="s">
        <v>88</v>
      </c>
      <c r="AA167" s="431" t="s">
        <v>653</v>
      </c>
    </row>
    <row r="168" spans="1:27" ht="15" customHeight="1">
      <c r="A168" s="443" t="s">
        <v>644</v>
      </c>
      <c r="B168" s="443" t="s">
        <v>645</v>
      </c>
      <c r="C168" s="443"/>
      <c r="D168" s="361" t="s">
        <v>30</v>
      </c>
      <c r="E168" s="362" t="str">
        <f>E164</f>
        <v>C</v>
      </c>
      <c r="F168" s="363">
        <f t="shared" si="18"/>
        <v>55.62359290074</v>
      </c>
      <c r="G168" s="363">
        <f t="shared" si="18"/>
        <v>5.5623592800740003</v>
      </c>
      <c r="H168" s="363">
        <f t="shared" si="18"/>
        <v>1.1124718560147999</v>
      </c>
      <c r="I168" s="363">
        <f t="shared" si="18"/>
        <v>0</v>
      </c>
      <c r="J168" s="363">
        <f t="shared" si="18"/>
        <v>9.9542939000000136E-2</v>
      </c>
      <c r="K168" s="363">
        <f t="shared" si="18"/>
        <v>0</v>
      </c>
      <c r="L168" s="363">
        <f t="shared" si="18"/>
        <v>18.717114800000001</v>
      </c>
      <c r="M168" s="363">
        <f t="shared" si="18"/>
        <v>22.698191088999998</v>
      </c>
      <c r="N168" s="363">
        <f t="shared" si="18"/>
        <v>22.698191088999998</v>
      </c>
      <c r="O168" s="363">
        <f t="shared" si="18"/>
        <v>0</v>
      </c>
      <c r="P168" s="364">
        <f t="shared" si="18"/>
        <v>126.51146395382881</v>
      </c>
      <c r="Q168" s="427" t="s">
        <v>88</v>
      </c>
      <c r="R168" s="427" t="s">
        <v>653</v>
      </c>
      <c r="S168" s="427" t="s">
        <v>87</v>
      </c>
      <c r="T168" s="363">
        <f t="shared" si="14"/>
        <v>0</v>
      </c>
      <c r="U168" s="363"/>
      <c r="V168" s="365" t="b">
        <f t="shared" si="19"/>
        <v>1</v>
      </c>
      <c r="W168" s="428" t="s">
        <v>644</v>
      </c>
      <c r="X168" s="428" t="s">
        <v>645</v>
      </c>
      <c r="Y168" s="429" t="s">
        <v>30</v>
      </c>
      <c r="Z168" s="430" t="s">
        <v>88</v>
      </c>
      <c r="AA168" s="431" t="s">
        <v>653</v>
      </c>
    </row>
    <row r="169" spans="1:27" ht="15" customHeight="1">
      <c r="A169" s="443" t="s">
        <v>648</v>
      </c>
      <c r="B169" s="443" t="s">
        <v>649</v>
      </c>
      <c r="C169" s="443"/>
      <c r="D169" s="361" t="s">
        <v>28</v>
      </c>
      <c r="E169" s="362" t="str">
        <f>E165</f>
        <v>C</v>
      </c>
      <c r="F169" s="363">
        <f t="shared" si="18"/>
        <v>4</v>
      </c>
      <c r="G169" s="363">
        <f t="shared" si="18"/>
        <v>0.4</v>
      </c>
      <c r="H169" s="363">
        <f t="shared" si="18"/>
        <v>0.08</v>
      </c>
      <c r="I169" s="363">
        <f t="shared" si="18"/>
        <v>0</v>
      </c>
      <c r="J169" s="363">
        <f t="shared" si="18"/>
        <v>0</v>
      </c>
      <c r="K169" s="363">
        <f t="shared" si="18"/>
        <v>0</v>
      </c>
      <c r="L169" s="363">
        <f t="shared" si="18"/>
        <v>2.5506836000000002</v>
      </c>
      <c r="M169" s="363">
        <f t="shared" si="18"/>
        <v>0.5322673</v>
      </c>
      <c r="N169" s="363">
        <f t="shared" si="18"/>
        <v>0.5322673</v>
      </c>
      <c r="O169" s="363">
        <f t="shared" si="18"/>
        <v>0</v>
      </c>
      <c r="P169" s="364">
        <f t="shared" si="18"/>
        <v>8.0952182000000015</v>
      </c>
      <c r="Q169" s="427" t="s">
        <v>88</v>
      </c>
      <c r="R169" s="427" t="s">
        <v>653</v>
      </c>
      <c r="S169" s="427" t="s">
        <v>87</v>
      </c>
      <c r="T169" s="363">
        <f t="shared" si="14"/>
        <v>0</v>
      </c>
      <c r="U169" s="363"/>
      <c r="V169" s="365" t="b">
        <f t="shared" si="19"/>
        <v>1</v>
      </c>
      <c r="W169" s="428" t="s">
        <v>648</v>
      </c>
      <c r="X169" s="428" t="s">
        <v>649</v>
      </c>
      <c r="Y169" s="429" t="s">
        <v>28</v>
      </c>
      <c r="Z169" s="430" t="s">
        <v>88</v>
      </c>
      <c r="AA169" s="431" t="s">
        <v>653</v>
      </c>
    </row>
    <row r="170" spans="1:27" ht="15" customHeight="1">
      <c r="A170" s="435" t="s">
        <v>75</v>
      </c>
      <c r="B170" s="435"/>
      <c r="C170" s="435"/>
      <c r="D170" s="436"/>
      <c r="E170" s="362" t="str">
        <f t="shared" si="9"/>
        <v>C</v>
      </c>
      <c r="F170" s="449">
        <f t="shared" ref="F170:P170" si="20">SUM(F147:F169)</f>
        <v>1015.0579998107401</v>
      </c>
      <c r="G170" s="449">
        <f t="shared" si="20"/>
        <v>140.67139708607402</v>
      </c>
      <c r="H170" s="449">
        <f t="shared" si="20"/>
        <v>17.249054337214794</v>
      </c>
      <c r="I170" s="449">
        <f t="shared" si="20"/>
        <v>52.857190500000002</v>
      </c>
      <c r="J170" s="449">
        <f t="shared" si="20"/>
        <v>5.5474117539999996</v>
      </c>
      <c r="K170" s="449">
        <f t="shared" si="20"/>
        <v>181.96342359999997</v>
      </c>
      <c r="L170" s="449">
        <f t="shared" si="20"/>
        <v>250.661251405</v>
      </c>
      <c r="M170" s="449">
        <f t="shared" si="20"/>
        <v>548.25860560400008</v>
      </c>
      <c r="N170" s="449">
        <f t="shared" si="20"/>
        <v>550.0231485700001</v>
      </c>
      <c r="O170" s="449">
        <f t="shared" si="20"/>
        <v>0</v>
      </c>
      <c r="P170" s="449">
        <f t="shared" si="20"/>
        <v>2762.2894826670281</v>
      </c>
      <c r="Q170" s="427"/>
      <c r="R170" s="427"/>
      <c r="S170" s="427"/>
      <c r="T170" s="363">
        <f t="shared" si="14"/>
        <v>0</v>
      </c>
      <c r="U170" s="363"/>
    </row>
    <row r="171" spans="1:27" ht="15" customHeight="1">
      <c r="A171" s="435" t="s">
        <v>76</v>
      </c>
      <c r="B171" s="435"/>
      <c r="C171" s="435"/>
      <c r="D171" s="436"/>
      <c r="E171" s="362" t="str">
        <f t="shared" si="9"/>
        <v>C</v>
      </c>
      <c r="F171" s="449">
        <f t="shared" ref="F171:P171" si="21">F170+F146</f>
        <v>21933.473374505738</v>
      </c>
      <c r="G171" s="449">
        <f t="shared" si="21"/>
        <v>6025.0325987930746</v>
      </c>
      <c r="H171" s="449">
        <f t="shared" si="21"/>
        <v>397.64295888821476</v>
      </c>
      <c r="I171" s="449">
        <f t="shared" si="21"/>
        <v>14445.267190500001</v>
      </c>
      <c r="J171" s="449">
        <f t="shared" si="21"/>
        <v>379.02293776799996</v>
      </c>
      <c r="K171" s="449">
        <f t="shared" si="21"/>
        <v>11381.001378900002</v>
      </c>
      <c r="L171" s="449">
        <f t="shared" si="21"/>
        <v>34880.727150908999</v>
      </c>
      <c r="M171" s="449">
        <f t="shared" si="21"/>
        <v>3255.6269056940005</v>
      </c>
      <c r="N171" s="449">
        <f t="shared" si="21"/>
        <v>3263.2045775600009</v>
      </c>
      <c r="O171" s="449">
        <f t="shared" si="21"/>
        <v>2.2494068999999999</v>
      </c>
      <c r="P171" s="449">
        <f t="shared" si="21"/>
        <v>95963.248480417984</v>
      </c>
      <c r="Q171" s="427"/>
      <c r="R171" s="427"/>
      <c r="S171" s="427"/>
      <c r="T171" s="363">
        <f t="shared" si="14"/>
        <v>0</v>
      </c>
      <c r="U171" s="363"/>
    </row>
    <row r="172" spans="1:27" ht="15" customHeight="1">
      <c r="A172" s="359"/>
      <c r="B172" s="359"/>
      <c r="C172" s="359"/>
      <c r="D172" s="450"/>
      <c r="E172" s="365"/>
      <c r="F172" s="364"/>
      <c r="K172" s="364"/>
      <c r="L172" s="364"/>
      <c r="M172" s="364"/>
      <c r="N172" s="364"/>
    </row>
    <row r="173" spans="1:27" ht="15" customHeight="1">
      <c r="E173" s="365"/>
      <c r="O173" s="363">
        <f>K171+L171+M171+N171+O171</f>
        <v>52782.809419963</v>
      </c>
      <c r="Q173" s="363"/>
      <c r="R173" s="363"/>
      <c r="S173" s="363"/>
      <c r="T173" s="363"/>
      <c r="U173" s="363"/>
    </row>
    <row r="174" spans="1:27" ht="15" customHeight="1">
      <c r="A174" s="451" t="s">
        <v>79</v>
      </c>
      <c r="E174" s="365"/>
    </row>
    <row r="175" spans="1:27" ht="15" customHeight="1">
      <c r="D175" s="361" t="s">
        <v>31</v>
      </c>
      <c r="E175" s="362" t="str">
        <f>E171</f>
        <v>C</v>
      </c>
      <c r="F175" s="363">
        <f>SUMIFS(F$3:F$93,$D$3:$D$93,$D175,$E$3:$E$93,$E175)</f>
        <v>16.838377999999999</v>
      </c>
      <c r="G175" s="363">
        <f>SUMIFS(G$3:G$93,$D$3:$D$93,$D175,$E$3:$E$93,$E175)</f>
        <v>5.0515135280000001</v>
      </c>
      <c r="H175" s="363">
        <f>SUMIFS(H$3:H$93,$D$3:$D$93,$D175,$E$3:$E$93,$E175)</f>
        <v>0.3367676</v>
      </c>
      <c r="I175" s="363">
        <f t="shared" ref="I175:J184" si="22">SUMIFS(I$3:I$93,$D$3:$D$93,$D175,$E$3:$E$93,$E175)</f>
        <v>0</v>
      </c>
      <c r="J175" s="363">
        <f t="shared" si="22"/>
        <v>5.9486597000000003</v>
      </c>
      <c r="K175" s="363">
        <f t="shared" ref="K175:P184" si="23">SUMIFS(K$3:K$93,$D$3:$D$93,$D175,$E$3:$E$93,$E175)</f>
        <v>0</v>
      </c>
      <c r="L175" s="363">
        <f t="shared" si="23"/>
        <v>6.7050843999999996</v>
      </c>
      <c r="M175" s="363">
        <f t="shared" si="23"/>
        <v>4.0148478000000001</v>
      </c>
      <c r="N175" s="363">
        <f t="shared" si="23"/>
        <v>4.0148478000000001</v>
      </c>
      <c r="O175" s="363">
        <f t="shared" si="23"/>
        <v>0</v>
      </c>
      <c r="P175" s="364">
        <f t="shared" si="23"/>
        <v>42.910098827999995</v>
      </c>
      <c r="T175" s="363">
        <f t="shared" ref="T175:T185" si="24">P175-SUM(F175:O175)</f>
        <v>0</v>
      </c>
      <c r="U175" s="363"/>
    </row>
    <row r="176" spans="1:27" ht="15" customHeight="1">
      <c r="D176" s="361" t="s">
        <v>30</v>
      </c>
      <c r="E176" s="362" t="str">
        <f>E175</f>
        <v>C</v>
      </c>
      <c r="F176" s="363">
        <f t="shared" ref="F176:G184" si="25">SUMIFS(F$3:F$93,$D$3:$D$93,$D176,$E$3:$E$93,$E176)</f>
        <v>3495.3750237317395</v>
      </c>
      <c r="G176" s="363">
        <f t="shared" si="25"/>
        <v>918.56908745207397</v>
      </c>
      <c r="H176" s="363">
        <f t="shared" ref="H176:H184" si="26">SUMIFS(H$3:H$93,$D$3:$D$93,$D176,$E$3:$E$93,$E176)</f>
        <v>69.324183811214837</v>
      </c>
      <c r="I176" s="363">
        <f t="shared" si="22"/>
        <v>52.857190500000002</v>
      </c>
      <c r="J176" s="363">
        <f t="shared" si="22"/>
        <v>4.1866262540000001</v>
      </c>
      <c r="K176" s="363">
        <f t="shared" si="23"/>
        <v>2556.2458999999999</v>
      </c>
      <c r="L176" s="363">
        <f t="shared" si="23"/>
        <v>7054.4412855849996</v>
      </c>
      <c r="M176" s="363">
        <f t="shared" si="23"/>
        <v>521.26974028699999</v>
      </c>
      <c r="N176" s="363">
        <f t="shared" si="23"/>
        <v>521.26974028699999</v>
      </c>
      <c r="O176" s="363">
        <f t="shared" si="23"/>
        <v>0</v>
      </c>
      <c r="P176" s="364">
        <f t="shared" si="23"/>
        <v>15193.53877790803</v>
      </c>
      <c r="T176" s="363">
        <f t="shared" si="24"/>
        <v>0</v>
      </c>
      <c r="U176" s="363"/>
    </row>
    <row r="177" spans="1:28" ht="15" customHeight="1">
      <c r="D177" s="361" t="s">
        <v>23</v>
      </c>
      <c r="E177" s="362" t="str">
        <f t="shared" ref="E177:E185" si="27">E176</f>
        <v>C</v>
      </c>
      <c r="F177" s="363">
        <f t="shared" si="25"/>
        <v>0</v>
      </c>
      <c r="G177" s="363">
        <f t="shared" si="25"/>
        <v>0</v>
      </c>
      <c r="H177" s="363">
        <f t="shared" si="26"/>
        <v>0</v>
      </c>
      <c r="I177" s="363">
        <f t="shared" si="22"/>
        <v>0</v>
      </c>
      <c r="J177" s="363">
        <f t="shared" si="22"/>
        <v>0</v>
      </c>
      <c r="K177" s="363">
        <f t="shared" si="23"/>
        <v>0</v>
      </c>
      <c r="L177" s="363">
        <f t="shared" si="23"/>
        <v>0</v>
      </c>
      <c r="M177" s="363">
        <f t="shared" si="23"/>
        <v>0</v>
      </c>
      <c r="N177" s="363">
        <f t="shared" si="23"/>
        <v>0</v>
      </c>
      <c r="O177" s="363">
        <f t="shared" si="23"/>
        <v>0</v>
      </c>
      <c r="P177" s="364">
        <f t="shared" si="23"/>
        <v>0</v>
      </c>
      <c r="T177" s="363">
        <f t="shared" si="24"/>
        <v>0</v>
      </c>
      <c r="U177" s="363"/>
    </row>
    <row r="178" spans="1:28" ht="15" customHeight="1">
      <c r="D178" s="361" t="s">
        <v>24</v>
      </c>
      <c r="E178" s="362" t="str">
        <f t="shared" si="27"/>
        <v>C</v>
      </c>
      <c r="F178" s="363">
        <f t="shared" si="25"/>
        <v>5390.1730084850005</v>
      </c>
      <c r="G178" s="363">
        <f t="shared" si="25"/>
        <v>1629.007283763</v>
      </c>
      <c r="H178" s="363">
        <f t="shared" si="26"/>
        <v>111.026017215</v>
      </c>
      <c r="I178" s="363">
        <f t="shared" si="22"/>
        <v>1023.66</v>
      </c>
      <c r="J178" s="363">
        <f t="shared" si="22"/>
        <v>188.09102088099999</v>
      </c>
      <c r="K178" s="363">
        <f t="shared" si="23"/>
        <v>1565.9731954999997</v>
      </c>
      <c r="L178" s="363">
        <f t="shared" si="23"/>
        <v>7152.668353420001</v>
      </c>
      <c r="M178" s="363">
        <f t="shared" si="23"/>
        <v>1093.4769189169999</v>
      </c>
      <c r="N178" s="363">
        <f t="shared" si="23"/>
        <v>1096.6363110170003</v>
      </c>
      <c r="O178" s="363">
        <f t="shared" si="23"/>
        <v>2.2494068999999999</v>
      </c>
      <c r="P178" s="364">
        <f t="shared" si="23"/>
        <v>19252.961516098003</v>
      </c>
      <c r="T178" s="363">
        <f t="shared" si="24"/>
        <v>0</v>
      </c>
      <c r="U178" s="363"/>
    </row>
    <row r="179" spans="1:28" ht="15" customHeight="1">
      <c r="D179" s="361" t="s">
        <v>27</v>
      </c>
      <c r="E179" s="362" t="str">
        <f>E180</f>
        <v>C</v>
      </c>
      <c r="F179" s="363">
        <f t="shared" si="25"/>
        <v>3299.5306816570001</v>
      </c>
      <c r="G179" s="363">
        <f t="shared" si="25"/>
        <v>906.32758614999989</v>
      </c>
      <c r="H179" s="363">
        <f t="shared" si="26"/>
        <v>67.677552574000003</v>
      </c>
      <c r="I179" s="363">
        <f t="shared" si="22"/>
        <v>4195.75</v>
      </c>
      <c r="J179" s="363">
        <f t="shared" si="22"/>
        <v>31.749501068999997</v>
      </c>
      <c r="K179" s="363">
        <f t="shared" si="23"/>
        <v>2786.5624466000004</v>
      </c>
      <c r="L179" s="363">
        <f t="shared" si="23"/>
        <v>5475.2071580999991</v>
      </c>
      <c r="M179" s="363">
        <f t="shared" si="23"/>
        <v>419.321327236</v>
      </c>
      <c r="N179" s="363">
        <f t="shared" si="23"/>
        <v>421.03762613600003</v>
      </c>
      <c r="O179" s="363">
        <f t="shared" si="23"/>
        <v>0</v>
      </c>
      <c r="P179" s="364">
        <f t="shared" si="23"/>
        <v>17603.163879522002</v>
      </c>
      <c r="T179" s="363">
        <f t="shared" si="24"/>
        <v>0</v>
      </c>
      <c r="U179" s="363"/>
    </row>
    <row r="180" spans="1:28" ht="15" customHeight="1">
      <c r="D180" s="361" t="s">
        <v>28</v>
      </c>
      <c r="E180" s="362" t="str">
        <f>E178</f>
        <v>C</v>
      </c>
      <c r="F180" s="363">
        <f t="shared" si="25"/>
        <v>2321.0502407000004</v>
      </c>
      <c r="G180" s="363">
        <f t="shared" si="25"/>
        <v>667.71642799999995</v>
      </c>
      <c r="H180" s="363">
        <f t="shared" si="26"/>
        <v>45.303868999999992</v>
      </c>
      <c r="I180" s="363">
        <f t="shared" si="22"/>
        <v>0</v>
      </c>
      <c r="J180" s="363">
        <f t="shared" si="22"/>
        <v>1.8888990000000001</v>
      </c>
      <c r="K180" s="363">
        <f t="shared" si="23"/>
        <v>48.5321237</v>
      </c>
      <c r="L180" s="363">
        <f t="shared" si="23"/>
        <v>2719.7413900000001</v>
      </c>
      <c r="M180" s="363">
        <f t="shared" si="23"/>
        <v>248.02914750000002</v>
      </c>
      <c r="N180" s="363">
        <f t="shared" si="23"/>
        <v>248.07739156600002</v>
      </c>
      <c r="O180" s="363">
        <f t="shared" si="23"/>
        <v>0</v>
      </c>
      <c r="P180" s="364">
        <f t="shared" si="23"/>
        <v>6300.3394894659996</v>
      </c>
      <c r="T180" s="363">
        <f t="shared" si="24"/>
        <v>0</v>
      </c>
      <c r="U180" s="363"/>
    </row>
    <row r="181" spans="1:28" ht="15" customHeight="1">
      <c r="D181" s="361" t="s">
        <v>135</v>
      </c>
      <c r="E181" s="362" t="str">
        <f>E179</f>
        <v>C</v>
      </c>
      <c r="F181" s="363">
        <f t="shared" si="25"/>
        <v>3881.7913354319999</v>
      </c>
      <c r="G181" s="363">
        <f t="shared" si="25"/>
        <v>1010.7936913000002</v>
      </c>
      <c r="H181" s="363">
        <f t="shared" si="26"/>
        <v>71.129257788000004</v>
      </c>
      <c r="I181" s="363">
        <f t="shared" si="22"/>
        <v>9000</v>
      </c>
      <c r="J181" s="363">
        <f t="shared" si="22"/>
        <v>55.294382163999998</v>
      </c>
      <c r="K181" s="363">
        <f t="shared" si="23"/>
        <v>4423.6877131000001</v>
      </c>
      <c r="L181" s="363">
        <f t="shared" si="23"/>
        <v>8667.6351791039997</v>
      </c>
      <c r="M181" s="363">
        <f t="shared" si="23"/>
        <v>552.59536735400002</v>
      </c>
      <c r="N181" s="363">
        <f t="shared" si="23"/>
        <v>552.59536735400002</v>
      </c>
      <c r="O181" s="363">
        <f t="shared" si="23"/>
        <v>0</v>
      </c>
      <c r="P181" s="364">
        <f t="shared" si="23"/>
        <v>28215.522293596001</v>
      </c>
      <c r="T181" s="363">
        <f t="shared" si="24"/>
        <v>0</v>
      </c>
      <c r="U181" s="363"/>
    </row>
    <row r="182" spans="1:28" ht="15" customHeight="1">
      <c r="D182" s="361" t="s">
        <v>136</v>
      </c>
      <c r="E182" s="362" t="str">
        <f t="shared" si="27"/>
        <v>C</v>
      </c>
      <c r="F182" s="363">
        <f t="shared" si="25"/>
        <v>2904.2339354000001</v>
      </c>
      <c r="G182" s="363">
        <f t="shared" si="25"/>
        <v>702</v>
      </c>
      <c r="H182" s="363">
        <f t="shared" si="26"/>
        <v>20</v>
      </c>
      <c r="I182" s="363">
        <f t="shared" si="22"/>
        <v>173</v>
      </c>
      <c r="J182" s="363">
        <f t="shared" si="22"/>
        <v>0</v>
      </c>
      <c r="K182" s="363">
        <f t="shared" si="23"/>
        <v>0</v>
      </c>
      <c r="L182" s="363">
        <f t="shared" si="23"/>
        <v>0</v>
      </c>
      <c r="M182" s="363">
        <f t="shared" si="23"/>
        <v>279</v>
      </c>
      <c r="N182" s="363">
        <f t="shared" si="23"/>
        <v>279.38105419999999</v>
      </c>
      <c r="O182" s="363">
        <f t="shared" si="23"/>
        <v>0</v>
      </c>
      <c r="P182" s="364">
        <f t="shared" si="23"/>
        <v>4357.6149895999997</v>
      </c>
      <c r="T182" s="363">
        <f t="shared" si="24"/>
        <v>0</v>
      </c>
      <c r="U182" s="363"/>
      <c r="Z182" s="452"/>
      <c r="AA182" s="452"/>
    </row>
    <row r="183" spans="1:28" ht="15" customHeight="1">
      <c r="D183" s="361" t="s">
        <v>29</v>
      </c>
      <c r="E183" s="362" t="str">
        <f t="shared" si="27"/>
        <v>C</v>
      </c>
      <c r="F183" s="363">
        <f t="shared" si="25"/>
        <v>606.12</v>
      </c>
      <c r="G183" s="363">
        <f t="shared" si="25"/>
        <v>180.34</v>
      </c>
      <c r="H183" s="363">
        <f t="shared" si="26"/>
        <v>12.49</v>
      </c>
      <c r="I183" s="363">
        <f t="shared" si="22"/>
        <v>0</v>
      </c>
      <c r="J183" s="363">
        <f t="shared" si="22"/>
        <v>4.54</v>
      </c>
      <c r="K183" s="363">
        <f t="shared" si="23"/>
        <v>0</v>
      </c>
      <c r="L183" s="363">
        <f t="shared" si="23"/>
        <v>850.17</v>
      </c>
      <c r="M183" s="363">
        <f t="shared" si="23"/>
        <v>76.73</v>
      </c>
      <c r="N183" s="363">
        <f t="shared" si="23"/>
        <v>76.73</v>
      </c>
      <c r="O183" s="363">
        <f t="shared" si="23"/>
        <v>0</v>
      </c>
      <c r="P183" s="364">
        <f t="shared" si="23"/>
        <v>1807.12</v>
      </c>
      <c r="T183" s="363">
        <f t="shared" si="24"/>
        <v>0</v>
      </c>
      <c r="U183" s="363"/>
      <c r="Z183" s="452"/>
      <c r="AA183" s="452"/>
    </row>
    <row r="184" spans="1:28" ht="15" customHeight="1">
      <c r="D184" s="361" t="s">
        <v>26</v>
      </c>
      <c r="E184" s="362" t="str">
        <f t="shared" si="27"/>
        <v>C</v>
      </c>
      <c r="F184" s="363">
        <f t="shared" si="25"/>
        <v>18.360771099999997</v>
      </c>
      <c r="G184" s="363">
        <f t="shared" si="25"/>
        <v>5.2270085999999996</v>
      </c>
      <c r="H184" s="363">
        <f t="shared" si="26"/>
        <v>0.3553109000000001</v>
      </c>
      <c r="I184" s="363">
        <f t="shared" si="22"/>
        <v>0</v>
      </c>
      <c r="J184" s="363">
        <f t="shared" si="22"/>
        <v>87.323848699999999</v>
      </c>
      <c r="K184" s="363">
        <f t="shared" si="23"/>
        <v>0</v>
      </c>
      <c r="L184" s="363">
        <f t="shared" si="23"/>
        <v>2954.1587003</v>
      </c>
      <c r="M184" s="363">
        <f t="shared" si="23"/>
        <v>61.189556600000003</v>
      </c>
      <c r="N184" s="363">
        <f t="shared" si="23"/>
        <v>63.462239199999999</v>
      </c>
      <c r="O184" s="363">
        <f t="shared" si="23"/>
        <v>0</v>
      </c>
      <c r="P184" s="364">
        <f t="shared" si="23"/>
        <v>3190.0774354000005</v>
      </c>
      <c r="T184" s="363">
        <f t="shared" si="24"/>
        <v>0</v>
      </c>
      <c r="U184" s="363"/>
      <c r="Z184" s="452"/>
      <c r="AA184" s="452"/>
    </row>
    <row r="185" spans="1:28" ht="15" customHeight="1">
      <c r="A185" s="435" t="s">
        <v>76</v>
      </c>
      <c r="B185" s="435"/>
      <c r="C185" s="435"/>
      <c r="D185" s="453"/>
      <c r="E185" s="454" t="str">
        <f t="shared" si="27"/>
        <v>C</v>
      </c>
      <c r="F185" s="449">
        <f t="shared" ref="F185:P185" si="28">SUM(F175:F184)</f>
        <v>21933.473374505738</v>
      </c>
      <c r="G185" s="449">
        <f t="shared" si="28"/>
        <v>6025.0325987930737</v>
      </c>
      <c r="H185" s="449">
        <f t="shared" si="28"/>
        <v>397.64295888821488</v>
      </c>
      <c r="I185" s="449">
        <f t="shared" si="28"/>
        <v>14445.267190499999</v>
      </c>
      <c r="J185" s="449">
        <f t="shared" si="28"/>
        <v>379.02293776800002</v>
      </c>
      <c r="K185" s="449">
        <f t="shared" si="28"/>
        <v>11381.0013789</v>
      </c>
      <c r="L185" s="449">
        <f t="shared" si="28"/>
        <v>34880.727150908999</v>
      </c>
      <c r="M185" s="449">
        <f t="shared" si="28"/>
        <v>3255.626905694</v>
      </c>
      <c r="N185" s="449">
        <f t="shared" si="28"/>
        <v>3263.2045775600004</v>
      </c>
      <c r="O185" s="449">
        <f t="shared" si="28"/>
        <v>2.2494068999999999</v>
      </c>
      <c r="P185" s="449">
        <f t="shared" si="28"/>
        <v>95963.248480418042</v>
      </c>
      <c r="T185" s="363">
        <f t="shared" si="24"/>
        <v>0</v>
      </c>
      <c r="U185" s="363"/>
      <c r="Z185" s="452"/>
      <c r="AA185" s="452"/>
    </row>
    <row r="186" spans="1:28" ht="15" customHeight="1">
      <c r="A186" s="360" t="s">
        <v>82</v>
      </c>
      <c r="D186" s="361" t="s">
        <v>565</v>
      </c>
      <c r="E186" s="365"/>
      <c r="F186" s="363">
        <f>F185-F171</f>
        <v>0</v>
      </c>
      <c r="G186" s="363">
        <f t="shared" ref="G186:P186" si="29">G185-G171</f>
        <v>0</v>
      </c>
      <c r="H186" s="363">
        <f t="shared" si="29"/>
        <v>0</v>
      </c>
      <c r="I186" s="363">
        <f t="shared" si="29"/>
        <v>0</v>
      </c>
      <c r="J186" s="363">
        <f t="shared" si="29"/>
        <v>0</v>
      </c>
      <c r="K186" s="363">
        <f t="shared" si="29"/>
        <v>0</v>
      </c>
      <c r="L186" s="363">
        <f t="shared" si="29"/>
        <v>0</v>
      </c>
      <c r="M186" s="363">
        <f t="shared" si="29"/>
        <v>0</v>
      </c>
      <c r="N186" s="363">
        <f t="shared" si="29"/>
        <v>0</v>
      </c>
      <c r="O186" s="363">
        <f t="shared" si="29"/>
        <v>0</v>
      </c>
      <c r="P186" s="363">
        <f t="shared" si="29"/>
        <v>0</v>
      </c>
      <c r="Z186" s="452"/>
      <c r="AA186" s="452"/>
    </row>
    <row r="187" spans="1:28">
      <c r="A187" s="432"/>
      <c r="B187" s="432"/>
      <c r="C187" s="432"/>
      <c r="E187" s="365"/>
      <c r="P187" s="364">
        <v>95963.248480417969</v>
      </c>
      <c r="Q187" s="363"/>
      <c r="R187" s="363"/>
      <c r="S187" s="363"/>
      <c r="Z187" s="452"/>
      <c r="AA187" s="452"/>
    </row>
    <row r="188" spans="1:28">
      <c r="A188" s="451" t="s">
        <v>80</v>
      </c>
      <c r="E188" s="365"/>
      <c r="Z188" s="452"/>
      <c r="AA188" s="452"/>
    </row>
    <row r="189" spans="1:28">
      <c r="A189" s="432" t="s">
        <v>501</v>
      </c>
      <c r="B189" s="432" t="s">
        <v>549</v>
      </c>
      <c r="C189" s="432"/>
      <c r="D189" s="361" t="s">
        <v>40</v>
      </c>
      <c r="E189" s="362" t="s">
        <v>72</v>
      </c>
      <c r="F189" s="363">
        <f t="shared" ref="F189:H206" si="30">SUMIFS(F$3:F$93,$A$3:$A$93,$A189,$B$3:$B$93,$B189,$D$3:$D$93,$D189,$E$3:$E$93,$E189)</f>
        <v>18.764844360000001</v>
      </c>
      <c r="G189" s="363">
        <f t="shared" si="30"/>
        <v>5.629453313</v>
      </c>
      <c r="H189" s="363">
        <f t="shared" si="30"/>
        <v>0.37529688700000002</v>
      </c>
      <c r="I189" s="363">
        <f t="shared" ref="I189:J204" si="31">SUMIFS(I$3:I$93,$A$3:$A$93,$A189,$B$3:$B$93,$B189,$D$3:$D$93,$D189,$E$3:$E$93,$E189)</f>
        <v>0</v>
      </c>
      <c r="J189" s="363">
        <f t="shared" si="31"/>
        <v>7.1953246999999998E-2</v>
      </c>
      <c r="K189" s="363">
        <f t="shared" ref="K189:P198" si="32">SUMIFS(K$3:K$93,$A$3:$A$93,$A189,$B$3:$B$93,$B189,$D$3:$D$93,$D189,$E$3:$E$93,$E189)</f>
        <v>2.975446603</v>
      </c>
      <c r="L189" s="363">
        <f t="shared" si="32"/>
        <v>54.141159999999999</v>
      </c>
      <c r="M189" s="363">
        <f t="shared" si="32"/>
        <v>11.468258482</v>
      </c>
      <c r="N189" s="363">
        <f t="shared" si="32"/>
        <v>11.468258482</v>
      </c>
      <c r="O189" s="363">
        <f t="shared" si="32"/>
        <v>0</v>
      </c>
      <c r="P189" s="364">
        <f t="shared" si="32"/>
        <v>104.89467137399998</v>
      </c>
      <c r="Q189" s="427" t="s">
        <v>86</v>
      </c>
      <c r="R189" s="427" t="s">
        <v>87</v>
      </c>
      <c r="S189" s="427"/>
      <c r="T189" s="363"/>
      <c r="W189" s="428" t="s">
        <v>501</v>
      </c>
      <c r="X189" s="428" t="s">
        <v>549</v>
      </c>
      <c r="Y189" s="429" t="s">
        <v>40</v>
      </c>
      <c r="Z189" s="452"/>
      <c r="AA189" s="452" t="s">
        <v>86</v>
      </c>
      <c r="AB189" s="452" t="s">
        <v>87</v>
      </c>
    </row>
    <row r="190" spans="1:28">
      <c r="A190" s="432" t="s">
        <v>500</v>
      </c>
      <c r="B190" s="432" t="s">
        <v>550</v>
      </c>
      <c r="C190" s="432"/>
      <c r="D190" s="361" t="s">
        <v>40</v>
      </c>
      <c r="E190" s="362" t="str">
        <f>E189</f>
        <v>L</v>
      </c>
      <c r="F190" s="363">
        <f t="shared" si="30"/>
        <v>69.742126975999994</v>
      </c>
      <c r="G190" s="363">
        <f t="shared" si="30"/>
        <v>20.922638114000002</v>
      </c>
      <c r="H190" s="363">
        <f t="shared" si="30"/>
        <v>1.3948425550000001</v>
      </c>
      <c r="I190" s="363">
        <f t="shared" si="31"/>
        <v>0</v>
      </c>
      <c r="J190" s="363">
        <f t="shared" si="31"/>
        <v>0.258258353</v>
      </c>
      <c r="K190" s="363">
        <f t="shared" si="32"/>
        <v>10.679628397</v>
      </c>
      <c r="L190" s="363">
        <f t="shared" si="32"/>
        <v>194.32628</v>
      </c>
      <c r="M190" s="363">
        <f t="shared" si="32"/>
        <v>42.521316577</v>
      </c>
      <c r="N190" s="363">
        <f t="shared" si="32"/>
        <v>42.521316577</v>
      </c>
      <c r="O190" s="363">
        <f t="shared" si="32"/>
        <v>0</v>
      </c>
      <c r="P190" s="364">
        <f t="shared" si="32"/>
        <v>382.36640754899997</v>
      </c>
      <c r="Q190" s="427" t="s">
        <v>86</v>
      </c>
      <c r="R190" s="427" t="s">
        <v>87</v>
      </c>
      <c r="S190" s="427"/>
      <c r="T190" s="363"/>
      <c r="W190" s="428" t="s">
        <v>500</v>
      </c>
      <c r="X190" s="428" t="s">
        <v>550</v>
      </c>
      <c r="Y190" s="429" t="s">
        <v>40</v>
      </c>
      <c r="Z190" s="452"/>
      <c r="AA190" s="452" t="s">
        <v>86</v>
      </c>
      <c r="AB190" s="452" t="s">
        <v>87</v>
      </c>
    </row>
    <row r="191" spans="1:28">
      <c r="A191" s="432" t="s">
        <v>41</v>
      </c>
      <c r="B191" s="432" t="s">
        <v>551</v>
      </c>
      <c r="C191" s="432"/>
      <c r="D191" s="361" t="s">
        <v>36</v>
      </c>
      <c r="E191" s="362" t="str">
        <f t="shared" ref="E191:E207" si="33">E190</f>
        <v>L</v>
      </c>
      <c r="F191" s="363">
        <f t="shared" si="30"/>
        <v>0.47967979999999999</v>
      </c>
      <c r="G191" s="363">
        <f t="shared" si="30"/>
        <v>0.143903952</v>
      </c>
      <c r="H191" s="363">
        <f t="shared" si="30"/>
        <v>9.5936000000000007E-3</v>
      </c>
      <c r="I191" s="363">
        <f t="shared" si="31"/>
        <v>0</v>
      </c>
      <c r="J191" s="363">
        <f t="shared" si="31"/>
        <v>0</v>
      </c>
      <c r="K191" s="363">
        <f t="shared" si="32"/>
        <v>0</v>
      </c>
      <c r="L191" s="363">
        <f t="shared" si="32"/>
        <v>1.2873300000000001E-2</v>
      </c>
      <c r="M191" s="363">
        <f t="shared" si="32"/>
        <v>5.8144599999999998E-2</v>
      </c>
      <c r="N191" s="363">
        <f t="shared" si="32"/>
        <v>5.8144599999999998E-2</v>
      </c>
      <c r="O191" s="363">
        <f t="shared" si="32"/>
        <v>0</v>
      </c>
      <c r="P191" s="364">
        <f t="shared" si="32"/>
        <v>0.76233985199999998</v>
      </c>
      <c r="Q191" s="427" t="s">
        <v>88</v>
      </c>
      <c r="R191" s="427" t="s">
        <v>87</v>
      </c>
      <c r="S191" s="427"/>
      <c r="T191" s="363"/>
      <c r="W191" s="428" t="s">
        <v>41</v>
      </c>
      <c r="X191" s="428" t="s">
        <v>551</v>
      </c>
      <c r="Y191" s="429" t="s">
        <v>36</v>
      </c>
      <c r="Z191" s="452"/>
      <c r="AA191" s="452" t="s">
        <v>88</v>
      </c>
      <c r="AB191" s="452" t="s">
        <v>87</v>
      </c>
    </row>
    <row r="192" spans="1:28">
      <c r="A192" s="432" t="s">
        <v>499</v>
      </c>
      <c r="B192" s="432" t="s">
        <v>552</v>
      </c>
      <c r="C192" s="432"/>
      <c r="D192" s="361" t="s">
        <v>36</v>
      </c>
      <c r="E192" s="362" t="str">
        <f t="shared" si="33"/>
        <v>L</v>
      </c>
      <c r="F192" s="363">
        <f t="shared" si="30"/>
        <v>0</v>
      </c>
      <c r="G192" s="363">
        <f t="shared" si="30"/>
        <v>0</v>
      </c>
      <c r="H192" s="363">
        <f t="shared" si="30"/>
        <v>0</v>
      </c>
      <c r="I192" s="363">
        <f t="shared" si="31"/>
        <v>0</v>
      </c>
      <c r="J192" s="363">
        <f t="shared" si="31"/>
        <v>0</v>
      </c>
      <c r="K192" s="363">
        <f t="shared" si="32"/>
        <v>0</v>
      </c>
      <c r="L192" s="363">
        <f t="shared" si="32"/>
        <v>0</v>
      </c>
      <c r="M192" s="363">
        <f t="shared" si="32"/>
        <v>0</v>
      </c>
      <c r="N192" s="363">
        <f t="shared" si="32"/>
        <v>0</v>
      </c>
      <c r="O192" s="363">
        <f t="shared" si="32"/>
        <v>0</v>
      </c>
      <c r="P192" s="364">
        <f t="shared" si="32"/>
        <v>0</v>
      </c>
      <c r="Q192" s="427" t="s">
        <v>86</v>
      </c>
      <c r="R192" s="427" t="s">
        <v>87</v>
      </c>
      <c r="S192" s="427"/>
      <c r="T192" s="363"/>
      <c r="W192" s="428" t="s">
        <v>499</v>
      </c>
      <c r="X192" s="428" t="s">
        <v>552</v>
      </c>
      <c r="Y192" s="429" t="s">
        <v>36</v>
      </c>
      <c r="Z192" s="452"/>
      <c r="AA192" s="452" t="s">
        <v>86</v>
      </c>
      <c r="AB192" s="452" t="s">
        <v>87</v>
      </c>
    </row>
    <row r="193" spans="1:28">
      <c r="A193" s="432" t="s">
        <v>497</v>
      </c>
      <c r="B193" s="365" t="s">
        <v>553</v>
      </c>
      <c r="C193" s="365"/>
      <c r="D193" s="361" t="s">
        <v>36</v>
      </c>
      <c r="E193" s="362" t="str">
        <f t="shared" si="33"/>
        <v>L</v>
      </c>
      <c r="F193" s="363">
        <f t="shared" si="30"/>
        <v>12.8</v>
      </c>
      <c r="G193" s="363">
        <f t="shared" si="30"/>
        <v>3.84</v>
      </c>
      <c r="H193" s="363">
        <f t="shared" si="30"/>
        <v>0.32</v>
      </c>
      <c r="I193" s="363">
        <f t="shared" si="31"/>
        <v>0</v>
      </c>
      <c r="J193" s="363">
        <f t="shared" si="31"/>
        <v>0</v>
      </c>
      <c r="K193" s="363">
        <f t="shared" si="32"/>
        <v>0</v>
      </c>
      <c r="L193" s="363">
        <f t="shared" si="32"/>
        <v>0</v>
      </c>
      <c r="M193" s="363">
        <f t="shared" si="32"/>
        <v>1.1519999999999999</v>
      </c>
      <c r="N193" s="363">
        <f t="shared" si="32"/>
        <v>1.1519999999999999</v>
      </c>
      <c r="O193" s="363">
        <f t="shared" si="32"/>
        <v>0</v>
      </c>
      <c r="P193" s="364">
        <f t="shared" si="32"/>
        <v>19.264000000000003</v>
      </c>
      <c r="Q193" s="427" t="s">
        <v>86</v>
      </c>
      <c r="R193" s="427" t="s">
        <v>87</v>
      </c>
      <c r="S193" s="427"/>
      <c r="T193" s="363"/>
      <c r="W193" s="428" t="s">
        <v>497</v>
      </c>
      <c r="X193" s="428" t="s">
        <v>553</v>
      </c>
      <c r="Y193" s="429" t="s">
        <v>36</v>
      </c>
      <c r="Z193" s="452"/>
      <c r="AA193" s="452" t="s">
        <v>86</v>
      </c>
      <c r="AB193" s="452" t="s">
        <v>87</v>
      </c>
    </row>
    <row r="194" spans="1:28">
      <c r="A194" s="432" t="s">
        <v>498</v>
      </c>
      <c r="B194" s="365" t="s">
        <v>554</v>
      </c>
      <c r="C194" s="365"/>
      <c r="D194" s="361" t="s">
        <v>36</v>
      </c>
      <c r="E194" s="362" t="str">
        <f t="shared" si="33"/>
        <v>L</v>
      </c>
      <c r="F194" s="363">
        <f t="shared" si="30"/>
        <v>2.504440786</v>
      </c>
      <c r="G194" s="363">
        <f t="shared" si="30"/>
        <v>0.75133223599999999</v>
      </c>
      <c r="H194" s="363">
        <f t="shared" si="30"/>
        <v>5.0088816000000001E-2</v>
      </c>
      <c r="I194" s="363">
        <f t="shared" si="31"/>
        <v>0</v>
      </c>
      <c r="J194" s="363">
        <f t="shared" si="31"/>
        <v>0</v>
      </c>
      <c r="K194" s="363">
        <f t="shared" si="32"/>
        <v>5.0088816000000001E-2</v>
      </c>
      <c r="L194" s="363">
        <f t="shared" si="32"/>
        <v>0</v>
      </c>
      <c r="M194" s="363">
        <f t="shared" si="32"/>
        <v>0.225399671</v>
      </c>
      <c r="N194" s="363">
        <f t="shared" si="32"/>
        <v>0.225399671</v>
      </c>
      <c r="O194" s="363">
        <f t="shared" si="32"/>
        <v>0</v>
      </c>
      <c r="P194" s="364">
        <f t="shared" si="32"/>
        <v>3.8067499960000002</v>
      </c>
      <c r="Q194" s="427" t="s">
        <v>86</v>
      </c>
      <c r="R194" s="427" t="s">
        <v>87</v>
      </c>
      <c r="S194" s="427"/>
      <c r="T194" s="363"/>
      <c r="W194" s="428" t="s">
        <v>498</v>
      </c>
      <c r="X194" s="428" t="s">
        <v>554</v>
      </c>
      <c r="Y194" s="429" t="s">
        <v>36</v>
      </c>
      <c r="Z194" s="452"/>
      <c r="AA194" s="452" t="s">
        <v>86</v>
      </c>
      <c r="AB194" s="452" t="s">
        <v>87</v>
      </c>
    </row>
    <row r="195" spans="1:28">
      <c r="A195" s="432" t="s">
        <v>555</v>
      </c>
      <c r="B195" s="365" t="s">
        <v>556</v>
      </c>
      <c r="C195" s="365"/>
      <c r="D195" s="361" t="s">
        <v>36</v>
      </c>
      <c r="E195" s="362" t="str">
        <f t="shared" si="33"/>
        <v>L</v>
      </c>
      <c r="F195" s="363">
        <f t="shared" si="30"/>
        <v>46.642338500000001</v>
      </c>
      <c r="G195" s="363">
        <f t="shared" si="30"/>
        <v>13.992625629999999</v>
      </c>
      <c r="H195" s="363">
        <f t="shared" si="30"/>
        <v>0.93285589000000002</v>
      </c>
      <c r="I195" s="363">
        <f t="shared" si="31"/>
        <v>364.11</v>
      </c>
      <c r="J195" s="363">
        <f t="shared" si="31"/>
        <v>0</v>
      </c>
      <c r="K195" s="363">
        <f t="shared" si="32"/>
        <v>220.11</v>
      </c>
      <c r="L195" s="363">
        <f t="shared" si="32"/>
        <v>108.1445392</v>
      </c>
      <c r="M195" s="363">
        <f t="shared" si="32"/>
        <v>20.895779900000001</v>
      </c>
      <c r="N195" s="363">
        <f t="shared" si="32"/>
        <v>20.895779900000001</v>
      </c>
      <c r="O195" s="363">
        <f t="shared" si="32"/>
        <v>0</v>
      </c>
      <c r="P195" s="364">
        <f t="shared" si="32"/>
        <v>795.72391902000004</v>
      </c>
      <c r="Q195" s="427" t="s">
        <v>86</v>
      </c>
      <c r="R195" s="427" t="s">
        <v>85</v>
      </c>
      <c r="S195" s="427"/>
      <c r="T195" s="363"/>
      <c r="W195" s="428" t="s">
        <v>555</v>
      </c>
      <c r="X195" s="428" t="s">
        <v>556</v>
      </c>
      <c r="Y195" s="429" t="s">
        <v>36</v>
      </c>
      <c r="Z195" s="452"/>
      <c r="AA195" s="452" t="s">
        <v>86</v>
      </c>
      <c r="AB195" s="452" t="s">
        <v>85</v>
      </c>
    </row>
    <row r="196" spans="1:28">
      <c r="A196" s="432" t="s">
        <v>557</v>
      </c>
      <c r="B196" s="365" t="s">
        <v>519</v>
      </c>
      <c r="C196" s="365"/>
      <c r="D196" s="361" t="s">
        <v>36</v>
      </c>
      <c r="E196" s="362" t="str">
        <f t="shared" si="33"/>
        <v>L</v>
      </c>
      <c r="F196" s="363">
        <f t="shared" si="30"/>
        <v>11.8474018</v>
      </c>
      <c r="G196" s="363">
        <f t="shared" si="30"/>
        <v>3.5539862599999998</v>
      </c>
      <c r="H196" s="363">
        <f t="shared" si="30"/>
        <v>0.23697409999999999</v>
      </c>
      <c r="I196" s="363">
        <f t="shared" si="31"/>
        <v>0</v>
      </c>
      <c r="J196" s="363">
        <f t="shared" si="31"/>
        <v>0</v>
      </c>
      <c r="K196" s="363">
        <f t="shared" si="32"/>
        <v>0</v>
      </c>
      <c r="L196" s="363">
        <f t="shared" si="32"/>
        <v>15.692824</v>
      </c>
      <c r="M196" s="363">
        <f t="shared" si="32"/>
        <v>5.4549893000000003</v>
      </c>
      <c r="N196" s="363">
        <f t="shared" si="32"/>
        <v>5.4549893000000003</v>
      </c>
      <c r="O196" s="363">
        <f t="shared" si="32"/>
        <v>0</v>
      </c>
      <c r="P196" s="364">
        <f t="shared" si="32"/>
        <v>42.241164760000004</v>
      </c>
      <c r="Q196" s="427" t="s">
        <v>86</v>
      </c>
      <c r="R196" s="427" t="s">
        <v>85</v>
      </c>
      <c r="S196" s="427"/>
      <c r="T196" s="363"/>
      <c r="W196" s="428" t="s">
        <v>557</v>
      </c>
      <c r="X196" s="428" t="s">
        <v>519</v>
      </c>
      <c r="Y196" s="429" t="s">
        <v>36</v>
      </c>
      <c r="Z196" s="452"/>
      <c r="AA196" s="452" t="s">
        <v>86</v>
      </c>
      <c r="AB196" s="452" t="s">
        <v>85</v>
      </c>
    </row>
    <row r="197" spans="1:28">
      <c r="A197" s="432" t="s">
        <v>558</v>
      </c>
      <c r="B197" s="365" t="s">
        <v>559</v>
      </c>
      <c r="C197" s="365"/>
      <c r="D197" s="361" t="s">
        <v>36</v>
      </c>
      <c r="E197" s="362" t="str">
        <f t="shared" si="33"/>
        <v>L</v>
      </c>
      <c r="F197" s="363">
        <f t="shared" si="30"/>
        <v>20.936249799999999</v>
      </c>
      <c r="G197" s="363">
        <f t="shared" si="30"/>
        <v>6.1961662999999998</v>
      </c>
      <c r="H197" s="363">
        <f t="shared" si="30"/>
        <v>0.41309669999999998</v>
      </c>
      <c r="I197" s="363">
        <f t="shared" si="31"/>
        <v>0</v>
      </c>
      <c r="J197" s="363">
        <f t="shared" si="31"/>
        <v>0</v>
      </c>
      <c r="K197" s="363">
        <f t="shared" si="32"/>
        <v>0</v>
      </c>
      <c r="L197" s="363">
        <f t="shared" si="32"/>
        <v>52.244707200000001</v>
      </c>
      <c r="M197" s="363">
        <f t="shared" si="32"/>
        <v>9.9338685000000009</v>
      </c>
      <c r="N197" s="363">
        <f t="shared" si="32"/>
        <v>9.9338685000000009</v>
      </c>
      <c r="O197" s="363">
        <f t="shared" si="32"/>
        <v>0</v>
      </c>
      <c r="P197" s="364">
        <f t="shared" si="32"/>
        <v>99.65795700000001</v>
      </c>
      <c r="Q197" s="427" t="s">
        <v>86</v>
      </c>
      <c r="R197" s="427" t="s">
        <v>85</v>
      </c>
      <c r="S197" s="427"/>
      <c r="T197" s="363"/>
      <c r="W197" s="455" t="s">
        <v>558</v>
      </c>
      <c r="X197" s="455" t="s">
        <v>559</v>
      </c>
      <c r="Y197" s="429" t="s">
        <v>36</v>
      </c>
      <c r="Z197" s="452"/>
      <c r="AA197" s="452" t="s">
        <v>86</v>
      </c>
      <c r="AB197" s="452" t="s">
        <v>85</v>
      </c>
    </row>
    <row r="198" spans="1:28">
      <c r="A198" s="360" t="s">
        <v>560</v>
      </c>
      <c r="B198" s="360" t="s">
        <v>518</v>
      </c>
      <c r="D198" s="361" t="s">
        <v>36</v>
      </c>
      <c r="E198" s="362" t="str">
        <f t="shared" si="33"/>
        <v>L</v>
      </c>
      <c r="F198" s="363">
        <f t="shared" si="30"/>
        <v>22.822213399999999</v>
      </c>
      <c r="G198" s="363">
        <f t="shared" si="30"/>
        <v>6.7941101000000002</v>
      </c>
      <c r="H198" s="363">
        <f t="shared" si="30"/>
        <v>0.45294069999999997</v>
      </c>
      <c r="I198" s="363">
        <f t="shared" si="31"/>
        <v>0</v>
      </c>
      <c r="J198" s="363">
        <f t="shared" si="31"/>
        <v>0</v>
      </c>
      <c r="K198" s="363">
        <f t="shared" si="32"/>
        <v>0</v>
      </c>
      <c r="L198" s="363">
        <f t="shared" si="32"/>
        <v>56.516068199999999</v>
      </c>
      <c r="M198" s="363">
        <f t="shared" si="32"/>
        <v>10.6067868</v>
      </c>
      <c r="N198" s="363">
        <f t="shared" si="32"/>
        <v>10.6067868</v>
      </c>
      <c r="O198" s="363">
        <f t="shared" si="32"/>
        <v>0</v>
      </c>
      <c r="P198" s="364">
        <f t="shared" si="32"/>
        <v>107.79890599999999</v>
      </c>
      <c r="Q198" s="427" t="s">
        <v>86</v>
      </c>
      <c r="R198" s="427" t="s">
        <v>85</v>
      </c>
      <c r="S198" s="427"/>
      <c r="T198" s="363"/>
      <c r="W198" s="428" t="s">
        <v>560</v>
      </c>
      <c r="X198" s="428" t="s">
        <v>518</v>
      </c>
      <c r="Y198" s="429" t="s">
        <v>36</v>
      </c>
      <c r="Z198" s="452"/>
      <c r="AA198" s="452" t="s">
        <v>86</v>
      </c>
      <c r="AB198" s="452" t="s">
        <v>85</v>
      </c>
    </row>
    <row r="199" spans="1:28">
      <c r="A199" s="432" t="s">
        <v>561</v>
      </c>
      <c r="B199" s="432" t="s">
        <v>562</v>
      </c>
      <c r="C199" s="432"/>
      <c r="D199" s="361" t="s">
        <v>36</v>
      </c>
      <c r="E199" s="362" t="str">
        <f t="shared" si="33"/>
        <v>L</v>
      </c>
      <c r="F199" s="363">
        <f t="shared" si="30"/>
        <v>0.68457559999999995</v>
      </c>
      <c r="G199" s="363">
        <f t="shared" si="30"/>
        <v>0.20536969999999999</v>
      </c>
      <c r="H199" s="363">
        <f t="shared" si="30"/>
        <v>1.3697600000000001E-2</v>
      </c>
      <c r="I199" s="363">
        <f t="shared" si="31"/>
        <v>0</v>
      </c>
      <c r="J199" s="363">
        <f t="shared" si="31"/>
        <v>0</v>
      </c>
      <c r="K199" s="363">
        <f t="shared" ref="K199:P206" si="34">SUMIFS(K$3:K$93,$A$3:$A$93,$A199,$B$3:$B$93,$B199,$D$3:$D$93,$D199,$E$3:$E$93,$E199)</f>
        <v>0</v>
      </c>
      <c r="L199" s="363">
        <f t="shared" si="34"/>
        <v>1.247495</v>
      </c>
      <c r="M199" s="363">
        <f t="shared" si="34"/>
        <v>0.3164864</v>
      </c>
      <c r="N199" s="363">
        <f t="shared" si="34"/>
        <v>0.3164864</v>
      </c>
      <c r="O199" s="363">
        <f t="shared" si="34"/>
        <v>0</v>
      </c>
      <c r="P199" s="364">
        <f t="shared" si="34"/>
        <v>2.7841107000000003</v>
      </c>
      <c r="Q199" s="427" t="s">
        <v>86</v>
      </c>
      <c r="R199" s="427" t="s">
        <v>85</v>
      </c>
      <c r="S199" s="427"/>
      <c r="T199" s="363"/>
      <c r="W199" s="428" t="s">
        <v>561</v>
      </c>
      <c r="X199" s="428" t="s">
        <v>562</v>
      </c>
      <c r="Y199" s="429" t="s">
        <v>36</v>
      </c>
      <c r="Z199" s="452"/>
      <c r="AA199" s="452" t="s">
        <v>86</v>
      </c>
      <c r="AB199" s="452" t="s">
        <v>85</v>
      </c>
    </row>
    <row r="200" spans="1:28">
      <c r="A200" s="360" t="s">
        <v>520</v>
      </c>
      <c r="B200" s="360" t="s">
        <v>563</v>
      </c>
      <c r="D200" s="361" t="s">
        <v>36</v>
      </c>
      <c r="E200" s="362" t="str">
        <f t="shared" si="33"/>
        <v>L</v>
      </c>
      <c r="F200" s="363">
        <f t="shared" si="30"/>
        <v>15.340984715999999</v>
      </c>
      <c r="G200" s="363">
        <f t="shared" si="30"/>
        <v>4.5961521249999997</v>
      </c>
      <c r="H200" s="363">
        <f t="shared" si="30"/>
        <v>0.30641005300000002</v>
      </c>
      <c r="I200" s="363">
        <f t="shared" si="31"/>
        <v>70.314332782999998</v>
      </c>
      <c r="J200" s="363">
        <f t="shared" si="31"/>
        <v>0</v>
      </c>
      <c r="K200" s="363">
        <f t="shared" si="34"/>
        <v>31.636399999999998</v>
      </c>
      <c r="L200" s="363">
        <f t="shared" si="34"/>
        <v>68.556049599999994</v>
      </c>
      <c r="M200" s="363">
        <f t="shared" si="34"/>
        <v>10.7091422</v>
      </c>
      <c r="N200" s="363">
        <f t="shared" si="34"/>
        <v>10.7091422</v>
      </c>
      <c r="O200" s="363">
        <f t="shared" si="34"/>
        <v>0</v>
      </c>
      <c r="P200" s="364">
        <f t="shared" si="34"/>
        <v>212.168613677</v>
      </c>
      <c r="Q200" s="427" t="s">
        <v>86</v>
      </c>
      <c r="R200" s="427" t="s">
        <v>87</v>
      </c>
      <c r="S200" s="427"/>
      <c r="T200" s="363"/>
      <c r="W200" s="455" t="s">
        <v>520</v>
      </c>
      <c r="X200" s="455" t="s">
        <v>563</v>
      </c>
      <c r="Y200" s="429" t="s">
        <v>36</v>
      </c>
      <c r="Z200" s="452"/>
      <c r="AA200" s="452" t="s">
        <v>86</v>
      </c>
      <c r="AB200" s="452" t="s">
        <v>87</v>
      </c>
    </row>
    <row r="201" spans="1:28">
      <c r="A201" s="360" t="s">
        <v>490</v>
      </c>
      <c r="B201" s="360" t="s">
        <v>503</v>
      </c>
      <c r="D201" s="361" t="s">
        <v>38</v>
      </c>
      <c r="E201" s="362" t="str">
        <f t="shared" si="33"/>
        <v>L</v>
      </c>
      <c r="F201" s="363">
        <f t="shared" si="30"/>
        <v>82.9337807</v>
      </c>
      <c r="G201" s="363">
        <f t="shared" si="30"/>
        <v>24.880134210000001</v>
      </c>
      <c r="H201" s="363">
        <f t="shared" si="30"/>
        <v>1.6586756140000001</v>
      </c>
      <c r="I201" s="363">
        <f t="shared" si="31"/>
        <v>0</v>
      </c>
      <c r="J201" s="363">
        <f t="shared" si="31"/>
        <v>0</v>
      </c>
      <c r="K201" s="363">
        <f t="shared" si="34"/>
        <v>0</v>
      </c>
      <c r="L201" s="363">
        <f t="shared" si="34"/>
        <v>62.965192399999999</v>
      </c>
      <c r="M201" s="363">
        <f t="shared" si="34"/>
        <v>9.8525331000000005</v>
      </c>
      <c r="N201" s="363">
        <f t="shared" si="34"/>
        <v>9.8525331000000005</v>
      </c>
      <c r="O201" s="363">
        <f t="shared" si="34"/>
        <v>0</v>
      </c>
      <c r="P201" s="364">
        <f t="shared" si="34"/>
        <v>192.14284912399998</v>
      </c>
      <c r="Q201" s="427" t="s">
        <v>86</v>
      </c>
      <c r="R201" s="427" t="s">
        <v>85</v>
      </c>
      <c r="S201" s="427"/>
      <c r="T201" s="363"/>
      <c r="W201" s="428" t="s">
        <v>490</v>
      </c>
      <c r="X201" s="428" t="s">
        <v>503</v>
      </c>
      <c r="Y201" s="429" t="s">
        <v>38</v>
      </c>
      <c r="Z201" s="452"/>
      <c r="AA201" s="452" t="s">
        <v>86</v>
      </c>
      <c r="AB201" s="452" t="s">
        <v>85</v>
      </c>
    </row>
    <row r="202" spans="1:28">
      <c r="A202" s="360" t="s">
        <v>492</v>
      </c>
      <c r="B202" s="360" t="s">
        <v>505</v>
      </c>
      <c r="D202" s="361" t="s">
        <v>40</v>
      </c>
      <c r="E202" s="362" t="str">
        <f t="shared" si="33"/>
        <v>L</v>
      </c>
      <c r="F202" s="363">
        <f t="shared" si="30"/>
        <v>36.023049200000003</v>
      </c>
      <c r="G202" s="363">
        <f t="shared" si="30"/>
        <v>5.6166600000000004</v>
      </c>
      <c r="H202" s="363">
        <f t="shared" si="30"/>
        <v>0.35319339999999999</v>
      </c>
      <c r="I202" s="363">
        <f t="shared" si="31"/>
        <v>0</v>
      </c>
      <c r="J202" s="363">
        <f t="shared" si="31"/>
        <v>3.7225300000000003E-2</v>
      </c>
      <c r="K202" s="363">
        <f t="shared" si="34"/>
        <v>0</v>
      </c>
      <c r="L202" s="363">
        <f t="shared" si="34"/>
        <v>27.9701348</v>
      </c>
      <c r="M202" s="363">
        <f t="shared" si="34"/>
        <v>7.4099763000000003</v>
      </c>
      <c r="N202" s="363">
        <f t="shared" si="34"/>
        <v>7.8768149000000003</v>
      </c>
      <c r="O202" s="363">
        <f t="shared" si="34"/>
        <v>0</v>
      </c>
      <c r="P202" s="364">
        <f t="shared" si="34"/>
        <v>85.287053900000004</v>
      </c>
      <c r="Q202" s="427" t="s">
        <v>86</v>
      </c>
      <c r="R202" s="427" t="s">
        <v>85</v>
      </c>
      <c r="S202" s="427"/>
      <c r="T202" s="363"/>
      <c r="W202" s="428" t="s">
        <v>492</v>
      </c>
      <c r="X202" s="428" t="s">
        <v>505</v>
      </c>
      <c r="Y202" s="429" t="s">
        <v>40</v>
      </c>
      <c r="Z202" s="452"/>
      <c r="AA202" s="452" t="s">
        <v>86</v>
      </c>
      <c r="AB202" s="452" t="s">
        <v>85</v>
      </c>
    </row>
    <row r="203" spans="1:28">
      <c r="A203" s="360" t="s">
        <v>489</v>
      </c>
      <c r="B203" s="432" t="s">
        <v>502</v>
      </c>
      <c r="C203" s="432"/>
      <c r="D203" s="361" t="s">
        <v>38</v>
      </c>
      <c r="E203" s="362" t="str">
        <f t="shared" si="33"/>
        <v>L</v>
      </c>
      <c r="F203" s="363">
        <f t="shared" si="30"/>
        <v>130.02730654699999</v>
      </c>
      <c r="G203" s="363">
        <f t="shared" si="30"/>
        <v>39.008191914000001</v>
      </c>
      <c r="H203" s="363">
        <f t="shared" si="30"/>
        <v>2.6005461310000002</v>
      </c>
      <c r="I203" s="363">
        <f t="shared" si="31"/>
        <v>384.37742839999999</v>
      </c>
      <c r="J203" s="363">
        <f t="shared" si="31"/>
        <v>0</v>
      </c>
      <c r="K203" s="363">
        <f t="shared" si="34"/>
        <v>538</v>
      </c>
      <c r="L203" s="363">
        <f t="shared" si="34"/>
        <v>0</v>
      </c>
      <c r="M203" s="363">
        <f t="shared" si="34"/>
        <v>15.447244</v>
      </c>
      <c r="N203" s="363">
        <f t="shared" si="34"/>
        <v>15.447244</v>
      </c>
      <c r="O203" s="363">
        <f t="shared" si="34"/>
        <v>0</v>
      </c>
      <c r="P203" s="364">
        <f t="shared" si="34"/>
        <v>1124.907960992</v>
      </c>
      <c r="Q203" s="427" t="s">
        <v>86</v>
      </c>
      <c r="R203" s="427" t="s">
        <v>85</v>
      </c>
      <c r="S203" s="427"/>
      <c r="T203" s="363"/>
      <c r="W203" s="428" t="s">
        <v>489</v>
      </c>
      <c r="X203" s="428" t="s">
        <v>502</v>
      </c>
      <c r="Y203" s="429" t="s">
        <v>38</v>
      </c>
      <c r="Z203" s="452"/>
      <c r="AA203" s="452" t="s">
        <v>86</v>
      </c>
      <c r="AB203" s="452" t="s">
        <v>85</v>
      </c>
    </row>
    <row r="204" spans="1:28">
      <c r="A204" s="432" t="s">
        <v>491</v>
      </c>
      <c r="B204" s="432" t="s">
        <v>504</v>
      </c>
      <c r="C204" s="432"/>
      <c r="D204" s="361" t="s">
        <v>38</v>
      </c>
      <c r="E204" s="362" t="str">
        <f t="shared" si="33"/>
        <v>L</v>
      </c>
      <c r="F204" s="363">
        <f t="shared" si="30"/>
        <v>130.902207971</v>
      </c>
      <c r="G204" s="363">
        <f t="shared" si="30"/>
        <v>39.264923150999998</v>
      </c>
      <c r="H204" s="363">
        <f t="shared" si="30"/>
        <v>2.6176615430000001</v>
      </c>
      <c r="I204" s="363">
        <f t="shared" si="31"/>
        <v>0</v>
      </c>
      <c r="J204" s="363">
        <f t="shared" si="31"/>
        <v>0</v>
      </c>
      <c r="K204" s="363">
        <f t="shared" si="34"/>
        <v>0</v>
      </c>
      <c r="L204" s="363">
        <f t="shared" si="34"/>
        <v>0</v>
      </c>
      <c r="M204" s="363">
        <f t="shared" si="34"/>
        <v>15.550631340000001</v>
      </c>
      <c r="N204" s="363">
        <f t="shared" si="34"/>
        <v>15.550631340000001</v>
      </c>
      <c r="O204" s="363">
        <f t="shared" si="34"/>
        <v>0</v>
      </c>
      <c r="P204" s="364">
        <f t="shared" si="34"/>
        <v>203.88605534499999</v>
      </c>
      <c r="Q204" s="427" t="s">
        <v>86</v>
      </c>
      <c r="R204" s="427" t="s">
        <v>85</v>
      </c>
      <c r="S204" s="427"/>
      <c r="T204" s="363"/>
      <c r="W204" s="428" t="s">
        <v>491</v>
      </c>
      <c r="X204" s="428" t="s">
        <v>504</v>
      </c>
      <c r="Y204" s="429" t="s">
        <v>38</v>
      </c>
      <c r="Z204" s="452"/>
      <c r="AA204" s="452" t="s">
        <v>86</v>
      </c>
      <c r="AB204" s="452" t="s">
        <v>85</v>
      </c>
    </row>
    <row r="205" spans="1:28">
      <c r="A205" s="432" t="s">
        <v>39</v>
      </c>
      <c r="B205" s="432" t="s">
        <v>473</v>
      </c>
      <c r="C205" s="432"/>
      <c r="D205" s="361" t="s">
        <v>40</v>
      </c>
      <c r="E205" s="362" t="str">
        <f t="shared" si="33"/>
        <v>L</v>
      </c>
      <c r="F205" s="363">
        <f t="shared" si="30"/>
        <v>18.752933299999999</v>
      </c>
      <c r="G205" s="363">
        <f t="shared" si="30"/>
        <v>5.6258673999999997</v>
      </c>
      <c r="H205" s="363">
        <f t="shared" si="30"/>
        <v>0.37504130000000002</v>
      </c>
      <c r="I205" s="363">
        <f t="shared" ref="I205:J206" si="35">SUMIFS(I$3:I$93,$A$3:$A$93,$A205,$B$3:$B$93,$B205,$D$3:$D$93,$D205,$E$3:$E$93,$E205)</f>
        <v>19.39</v>
      </c>
      <c r="J205" s="363">
        <f t="shared" si="35"/>
        <v>0</v>
      </c>
      <c r="K205" s="363">
        <f t="shared" si="34"/>
        <v>179.5</v>
      </c>
      <c r="L205" s="363">
        <f t="shared" si="34"/>
        <v>43.928781200000003</v>
      </c>
      <c r="M205" s="363">
        <f t="shared" si="34"/>
        <v>16.865119100000001</v>
      </c>
      <c r="N205" s="363">
        <f t="shared" si="34"/>
        <v>16.865119100000001</v>
      </c>
      <c r="O205" s="363">
        <f t="shared" si="34"/>
        <v>0</v>
      </c>
      <c r="P205" s="364">
        <f t="shared" si="34"/>
        <v>301.30286140000004</v>
      </c>
      <c r="Q205" s="427" t="s">
        <v>86</v>
      </c>
      <c r="R205" s="427" t="s">
        <v>87</v>
      </c>
      <c r="S205" s="427"/>
      <c r="T205" s="363"/>
      <c r="W205" s="428" t="s">
        <v>39</v>
      </c>
      <c r="X205" s="428" t="s">
        <v>473</v>
      </c>
      <c r="Y205" s="429" t="s">
        <v>40</v>
      </c>
      <c r="Z205" s="452"/>
      <c r="AA205" s="452" t="s">
        <v>86</v>
      </c>
      <c r="AB205" s="452" t="s">
        <v>87</v>
      </c>
    </row>
    <row r="206" spans="1:28">
      <c r="A206" s="432" t="s">
        <v>69</v>
      </c>
      <c r="B206" s="432" t="s">
        <v>121</v>
      </c>
      <c r="C206" s="432"/>
      <c r="D206" s="361" t="s">
        <v>40</v>
      </c>
      <c r="E206" s="362" t="str">
        <f t="shared" si="33"/>
        <v>L</v>
      </c>
      <c r="F206" s="363">
        <f t="shared" si="30"/>
        <v>5.0110527999999999</v>
      </c>
      <c r="G206" s="363">
        <f t="shared" si="30"/>
        <v>1.5033158</v>
      </c>
      <c r="H206" s="363">
        <f t="shared" si="30"/>
        <v>0.10022109999999999</v>
      </c>
      <c r="I206" s="363">
        <f t="shared" si="35"/>
        <v>0</v>
      </c>
      <c r="J206" s="363">
        <f t="shared" si="35"/>
        <v>0</v>
      </c>
      <c r="K206" s="363">
        <f t="shared" si="34"/>
        <v>0.10022109999999999</v>
      </c>
      <c r="L206" s="363">
        <f t="shared" si="34"/>
        <v>0.152251</v>
      </c>
      <c r="M206" s="363">
        <f t="shared" si="34"/>
        <v>1.7226100000000001E-2</v>
      </c>
      <c r="N206" s="363">
        <f t="shared" si="34"/>
        <v>1.7226100000000001E-2</v>
      </c>
      <c r="O206" s="363">
        <f t="shared" si="34"/>
        <v>0</v>
      </c>
      <c r="P206" s="364">
        <f t="shared" si="34"/>
        <v>6.9015139999999997</v>
      </c>
      <c r="Q206" s="427" t="s">
        <v>88</v>
      </c>
      <c r="R206" s="427" t="s">
        <v>87</v>
      </c>
      <c r="S206" s="427"/>
      <c r="T206" s="363"/>
      <c r="W206" s="428" t="s">
        <v>69</v>
      </c>
      <c r="X206" s="428" t="s">
        <v>121</v>
      </c>
      <c r="Y206" s="429" t="s">
        <v>40</v>
      </c>
      <c r="Z206" s="452"/>
      <c r="AA206" s="452" t="s">
        <v>88</v>
      </c>
      <c r="AB206" s="452" t="s">
        <v>87</v>
      </c>
    </row>
    <row r="207" spans="1:28">
      <c r="A207" s="435" t="s">
        <v>143</v>
      </c>
      <c r="B207" s="435"/>
      <c r="C207" s="435"/>
      <c r="D207" s="436"/>
      <c r="E207" s="362" t="str">
        <f t="shared" si="33"/>
        <v>L</v>
      </c>
      <c r="F207" s="437">
        <f>SUBTOTAL(9,F189:F206)</f>
        <v>626.21518625599992</v>
      </c>
      <c r="G207" s="437">
        <f t="shared" ref="G207:P207" si="36">SUBTOTAL(9,G189:G206)</f>
        <v>182.524830205</v>
      </c>
      <c r="H207" s="437">
        <f t="shared" si="36"/>
        <v>12.211135989000001</v>
      </c>
      <c r="I207" s="437">
        <f t="shared" si="36"/>
        <v>838.19176118300004</v>
      </c>
      <c r="J207" s="437">
        <f t="shared" si="36"/>
        <v>0.36743690000000001</v>
      </c>
      <c r="K207" s="437">
        <f t="shared" si="36"/>
        <v>983.05178491600009</v>
      </c>
      <c r="L207" s="437">
        <f t="shared" si="36"/>
        <v>685.89835589999996</v>
      </c>
      <c r="M207" s="437">
        <f t="shared" si="36"/>
        <v>178.48490237000001</v>
      </c>
      <c r="N207" s="437">
        <f t="shared" si="36"/>
        <v>178.95174097000003</v>
      </c>
      <c r="O207" s="437">
        <f t="shared" si="36"/>
        <v>0</v>
      </c>
      <c r="P207" s="437">
        <f t="shared" si="36"/>
        <v>3685.8971346889998</v>
      </c>
      <c r="T207" s="363"/>
      <c r="U207" s="363"/>
      <c r="Z207" s="452"/>
      <c r="AA207" s="452"/>
    </row>
    <row r="208" spans="1:28">
      <c r="E208" s="365"/>
      <c r="Z208" s="452"/>
      <c r="AA208" s="452"/>
    </row>
    <row r="209" spans="1:27">
      <c r="E209" s="365"/>
      <c r="F209" s="363">
        <f>F207-F91</f>
        <v>-21933.473374505749</v>
      </c>
      <c r="G209" s="363">
        <f t="shared" ref="G209:P209" si="37">G207-G91</f>
        <v>-6025.0325987930728</v>
      </c>
      <c r="H209" s="363">
        <f t="shared" si="37"/>
        <v>-397.64295888821471</v>
      </c>
      <c r="I209" s="363">
        <f t="shared" si="37"/>
        <v>-14445.267190500001</v>
      </c>
      <c r="J209" s="363">
        <f t="shared" si="37"/>
        <v>-379.02293776799996</v>
      </c>
      <c r="K209" s="363">
        <f t="shared" si="37"/>
        <v>-11381.001378900002</v>
      </c>
      <c r="L209" s="363">
        <f t="shared" si="37"/>
        <v>-34880.727150909006</v>
      </c>
      <c r="M209" s="363">
        <f t="shared" si="37"/>
        <v>-3255.626905694</v>
      </c>
      <c r="N209" s="363">
        <f t="shared" si="37"/>
        <v>-3263.20457756</v>
      </c>
      <c r="O209" s="363">
        <f t="shared" si="37"/>
        <v>-2.2494068999999999</v>
      </c>
      <c r="P209" s="363">
        <f t="shared" si="37"/>
        <v>-95963.248480417955</v>
      </c>
      <c r="Q209" s="363"/>
      <c r="R209" s="363"/>
      <c r="S209" s="363"/>
      <c r="Z209" s="452"/>
      <c r="AA209" s="452"/>
    </row>
    <row r="210" spans="1:27">
      <c r="E210" s="365"/>
      <c r="Z210" s="452"/>
      <c r="AA210" s="452"/>
    </row>
    <row r="211" spans="1:27">
      <c r="A211" s="451" t="s">
        <v>78</v>
      </c>
      <c r="E211" s="365"/>
      <c r="Z211" s="452"/>
      <c r="AA211" s="452"/>
    </row>
    <row r="212" spans="1:27">
      <c r="A212" s="359"/>
      <c r="E212" s="365"/>
      <c r="Z212" s="452"/>
      <c r="AA212" s="452"/>
    </row>
    <row r="213" spans="1:27">
      <c r="D213" s="361" t="s">
        <v>36</v>
      </c>
      <c r="E213" s="362" t="str">
        <f>E207</f>
        <v>L</v>
      </c>
      <c r="F213" s="363">
        <f t="shared" ref="F213:H215" si="38">SUMIFS(F$3:F$93,$D$3:$D$93,$D213,$E$3:$E$93,$E213)</f>
        <v>134.05788440200001</v>
      </c>
      <c r="G213" s="363">
        <f t="shared" si="38"/>
        <v>40.07364630299999</v>
      </c>
      <c r="H213" s="363">
        <f t="shared" si="38"/>
        <v>2.735657459</v>
      </c>
      <c r="I213" s="363">
        <f t="shared" ref="I213:J215" si="39">SUMIFS(I$3:I$93,$D$3:$D$93,$D213,$E$3:$E$93,$E213)</f>
        <v>434.42433278300001</v>
      </c>
      <c r="J213" s="363">
        <f t="shared" si="39"/>
        <v>0</v>
      </c>
      <c r="K213" s="363">
        <f t="shared" ref="K213:P215" si="40">SUMIFS(K$3:K$93,$D$3:$D$93,$D213,$E$3:$E$93,$E213)</f>
        <v>251.79648881600002</v>
      </c>
      <c r="L213" s="363">
        <f t="shared" si="40"/>
        <v>302.4145565</v>
      </c>
      <c r="M213" s="363">
        <f t="shared" si="40"/>
        <v>59.352597371000009</v>
      </c>
      <c r="N213" s="363">
        <f t="shared" si="40"/>
        <v>59.352597371000009</v>
      </c>
      <c r="O213" s="363">
        <f t="shared" si="40"/>
        <v>0</v>
      </c>
      <c r="P213" s="364">
        <f t="shared" si="40"/>
        <v>1284.2077610050001</v>
      </c>
      <c r="T213" s="363">
        <f>P213-SUM(F213:O213)</f>
        <v>0</v>
      </c>
      <c r="U213" s="363"/>
      <c r="Z213" s="452"/>
      <c r="AA213" s="452"/>
    </row>
    <row r="214" spans="1:27">
      <c r="D214" s="361" t="s">
        <v>38</v>
      </c>
      <c r="E214" s="362" t="str">
        <f>E213</f>
        <v>L</v>
      </c>
      <c r="F214" s="363">
        <f t="shared" si="38"/>
        <v>343.86329521799996</v>
      </c>
      <c r="G214" s="363">
        <f t="shared" si="38"/>
        <v>103.15324927500001</v>
      </c>
      <c r="H214" s="363">
        <f t="shared" si="38"/>
        <v>6.8768832880000001</v>
      </c>
      <c r="I214" s="363">
        <f t="shared" si="39"/>
        <v>384.37742839999999</v>
      </c>
      <c r="J214" s="363">
        <f t="shared" si="39"/>
        <v>0</v>
      </c>
      <c r="K214" s="363">
        <f t="shared" si="40"/>
        <v>538</v>
      </c>
      <c r="L214" s="363">
        <f t="shared" si="40"/>
        <v>62.965192399999999</v>
      </c>
      <c r="M214" s="363">
        <f t="shared" si="40"/>
        <v>40.850408440000002</v>
      </c>
      <c r="N214" s="363">
        <f t="shared" si="40"/>
        <v>40.850408440000002</v>
      </c>
      <c r="O214" s="363">
        <f t="shared" si="40"/>
        <v>0</v>
      </c>
      <c r="P214" s="364">
        <f t="shared" si="40"/>
        <v>1520.9368654609998</v>
      </c>
      <c r="T214" s="363">
        <f>P214-SUM(F214:O214)</f>
        <v>0</v>
      </c>
      <c r="U214" s="363"/>
      <c r="Z214" s="452"/>
      <c r="AA214" s="452"/>
    </row>
    <row r="215" spans="1:27">
      <c r="A215" s="432"/>
      <c r="B215" s="432"/>
      <c r="C215" s="432"/>
      <c r="D215" s="361" t="s">
        <v>40</v>
      </c>
      <c r="E215" s="362" t="str">
        <f>E214</f>
        <v>L</v>
      </c>
      <c r="F215" s="363">
        <f t="shared" si="38"/>
        <v>148.29400663600001</v>
      </c>
      <c r="G215" s="363">
        <f t="shared" si="38"/>
        <v>39.297934627000004</v>
      </c>
      <c r="H215" s="363">
        <f t="shared" si="38"/>
        <v>2.598595242</v>
      </c>
      <c r="I215" s="363">
        <f t="shared" si="39"/>
        <v>19.39</v>
      </c>
      <c r="J215" s="363">
        <f t="shared" si="39"/>
        <v>0.36743690000000001</v>
      </c>
      <c r="K215" s="363">
        <f t="shared" si="40"/>
        <v>193.25529609999998</v>
      </c>
      <c r="L215" s="363">
        <f t="shared" si="40"/>
        <v>320.51860700000003</v>
      </c>
      <c r="M215" s="363">
        <f t="shared" si="40"/>
        <v>78.281896559000003</v>
      </c>
      <c r="N215" s="363">
        <f t="shared" si="40"/>
        <v>78.748735158999992</v>
      </c>
      <c r="O215" s="363">
        <f t="shared" si="40"/>
        <v>0</v>
      </c>
      <c r="P215" s="364">
        <f t="shared" si="40"/>
        <v>880.75250822299995</v>
      </c>
      <c r="T215" s="363">
        <f>P215-SUM(F215:O215)</f>
        <v>0</v>
      </c>
      <c r="U215" s="363"/>
      <c r="Z215" s="452"/>
      <c r="AA215" s="452"/>
    </row>
    <row r="216" spans="1:27">
      <c r="A216" s="435"/>
      <c r="B216" s="435"/>
      <c r="C216" s="435"/>
      <c r="D216" s="436"/>
      <c r="E216" s="365"/>
      <c r="F216" s="437">
        <f>SUBTOTAL(9,F213:F215)</f>
        <v>626.21518625599992</v>
      </c>
      <c r="G216" s="437">
        <f t="shared" ref="G216:P216" si="41">SUBTOTAL(9,G213:G215)</f>
        <v>182.524830205</v>
      </c>
      <c r="H216" s="437">
        <f t="shared" si="41"/>
        <v>12.211135989000001</v>
      </c>
      <c r="I216" s="437">
        <f t="shared" si="41"/>
        <v>838.19176118300004</v>
      </c>
      <c r="J216" s="437">
        <f t="shared" si="41"/>
        <v>0.36743690000000001</v>
      </c>
      <c r="K216" s="437">
        <f t="shared" si="41"/>
        <v>983.05178491599997</v>
      </c>
      <c r="L216" s="437">
        <f t="shared" si="41"/>
        <v>685.89835590000007</v>
      </c>
      <c r="M216" s="437">
        <f t="shared" si="41"/>
        <v>178.48490237000001</v>
      </c>
      <c r="N216" s="437">
        <f t="shared" si="41"/>
        <v>178.95174097</v>
      </c>
      <c r="O216" s="437">
        <f t="shared" si="41"/>
        <v>0</v>
      </c>
      <c r="P216" s="437">
        <f t="shared" si="41"/>
        <v>3685.8971346889998</v>
      </c>
      <c r="T216" s="363">
        <f>P216-SUM(F216:O216)</f>
        <v>0</v>
      </c>
      <c r="U216" s="363"/>
      <c r="Z216" s="452"/>
      <c r="AA216" s="452"/>
    </row>
    <row r="217" spans="1:27">
      <c r="A217" s="360" t="s">
        <v>82</v>
      </c>
      <c r="E217" s="365"/>
      <c r="F217" s="363">
        <f>F216-F207</f>
        <v>0</v>
      </c>
      <c r="G217" s="363">
        <f t="shared" ref="G217:P217" si="42">G216-G207</f>
        <v>0</v>
      </c>
      <c r="H217" s="363">
        <f t="shared" si="42"/>
        <v>0</v>
      </c>
      <c r="I217" s="363">
        <f t="shared" si="42"/>
        <v>0</v>
      </c>
      <c r="J217" s="363">
        <f t="shared" si="42"/>
        <v>0</v>
      </c>
      <c r="K217" s="363">
        <f t="shared" si="42"/>
        <v>0</v>
      </c>
      <c r="L217" s="363">
        <f t="shared" si="42"/>
        <v>0</v>
      </c>
      <c r="M217" s="363">
        <f t="shared" si="42"/>
        <v>0</v>
      </c>
      <c r="N217" s="363">
        <f t="shared" si="42"/>
        <v>0</v>
      </c>
      <c r="O217" s="363">
        <f t="shared" si="42"/>
        <v>0</v>
      </c>
      <c r="P217" s="363">
        <f t="shared" si="42"/>
        <v>0</v>
      </c>
      <c r="Q217" s="363"/>
      <c r="R217" s="363"/>
      <c r="S217" s="363"/>
      <c r="Z217" s="452"/>
      <c r="AA217" s="452"/>
    </row>
    <row r="218" spans="1:27">
      <c r="A218" s="361"/>
      <c r="B218" s="362"/>
      <c r="C218" s="362"/>
      <c r="D218" s="456"/>
      <c r="E218" s="456"/>
      <c r="N218" s="364"/>
      <c r="Z218" s="452"/>
      <c r="AA218" s="452"/>
    </row>
    <row r="219" spans="1:27">
      <c r="Z219" s="452"/>
      <c r="AA219" s="452"/>
    </row>
    <row r="220" spans="1:27">
      <c r="D220" s="457" t="s">
        <v>572</v>
      </c>
      <c r="Z220" s="452"/>
      <c r="AA220" s="452"/>
    </row>
    <row r="221" spans="1:27">
      <c r="D221" s="427" t="s">
        <v>86</v>
      </c>
      <c r="E221" s="427" t="s">
        <v>85</v>
      </c>
      <c r="F221" s="363">
        <f>SUMIFS(F$99:F$171,$Q$99:$Q$171,$D221,$S$99:$S$171,$E221)</f>
        <v>19012.521101422</v>
      </c>
      <c r="G221" s="363">
        <f t="shared" ref="G221:O225" si="43">SUMIFS(G$99:G$171,$Q$99:$Q$171,$D221,$S$99:$S$171,$E221)</f>
        <v>5524.2894201749996</v>
      </c>
      <c r="H221" s="363">
        <f t="shared" si="43"/>
        <v>347.13851534899999</v>
      </c>
      <c r="I221" s="363">
        <f t="shared" si="43"/>
        <v>14392.41</v>
      </c>
      <c r="J221" s="363">
        <f t="shared" si="43"/>
        <v>102.37403387399999</v>
      </c>
      <c r="K221" s="363">
        <f t="shared" si="43"/>
        <v>10999.135900000001</v>
      </c>
      <c r="L221" s="363">
        <f t="shared" si="43"/>
        <v>31743.937699300001</v>
      </c>
      <c r="M221" s="363">
        <f t="shared" si="43"/>
        <v>2318.9588838969999</v>
      </c>
      <c r="N221" s="363">
        <f t="shared" si="43"/>
        <v>2322.1182759970002</v>
      </c>
      <c r="O221" s="363">
        <f t="shared" si="43"/>
        <v>0</v>
      </c>
      <c r="P221" s="364">
        <f t="shared" ref="P221:P222" si="44">SUMIFS(P$99:P$171,$Q$99:$Q$171,$D221,$R$99:$R$171,$E221)</f>
        <v>86762.883830014005</v>
      </c>
      <c r="Z221" s="452"/>
      <c r="AA221" s="452"/>
    </row>
    <row r="222" spans="1:27">
      <c r="D222" s="427" t="s">
        <v>86</v>
      </c>
      <c r="E222" s="427" t="s">
        <v>87</v>
      </c>
      <c r="F222" s="363">
        <f>SUMIFS(F$99:F$171,$Q$99:$Q$171,$D222,$S$99:$S$171,$E222)</f>
        <v>1905.8942732729997</v>
      </c>
      <c r="G222" s="363">
        <f t="shared" si="43"/>
        <v>360.07178153200005</v>
      </c>
      <c r="H222" s="363">
        <f t="shared" si="43"/>
        <v>33.255389201999996</v>
      </c>
      <c r="I222" s="363">
        <f t="shared" si="43"/>
        <v>0</v>
      </c>
      <c r="J222" s="363">
        <f t="shared" si="43"/>
        <v>271.10149213999995</v>
      </c>
      <c r="K222" s="363">
        <f t="shared" si="43"/>
        <v>199.90205530000003</v>
      </c>
      <c r="L222" s="363">
        <f t="shared" si="43"/>
        <v>2886.1282002040002</v>
      </c>
      <c r="M222" s="363">
        <f t="shared" si="43"/>
        <v>388.40941619300003</v>
      </c>
      <c r="N222" s="363">
        <f t="shared" si="43"/>
        <v>391.06315299300002</v>
      </c>
      <c r="O222" s="363">
        <f t="shared" si="43"/>
        <v>2.2494068999999999</v>
      </c>
      <c r="P222" s="364">
        <f t="shared" si="44"/>
        <v>5885.881502921</v>
      </c>
      <c r="Z222" s="452"/>
      <c r="AA222" s="452"/>
    </row>
    <row r="223" spans="1:27">
      <c r="D223" s="458" t="s">
        <v>567</v>
      </c>
      <c r="E223" s="459"/>
      <c r="F223" s="460">
        <f t="shared" ref="F223:P223" si="45">SUM(F221:F222)</f>
        <v>20918.415374695</v>
      </c>
      <c r="G223" s="460">
        <f t="shared" si="45"/>
        <v>5884.361201707</v>
      </c>
      <c r="H223" s="460">
        <f t="shared" si="45"/>
        <v>380.39390455099999</v>
      </c>
      <c r="I223" s="460">
        <f t="shared" si="45"/>
        <v>14392.41</v>
      </c>
      <c r="J223" s="460">
        <f t="shared" si="45"/>
        <v>373.47552601399991</v>
      </c>
      <c r="K223" s="460">
        <f t="shared" si="45"/>
        <v>11199.037955300002</v>
      </c>
      <c r="L223" s="460">
        <f t="shared" si="45"/>
        <v>34630.065899503999</v>
      </c>
      <c r="M223" s="460">
        <f t="shared" si="45"/>
        <v>2707.36830009</v>
      </c>
      <c r="N223" s="460">
        <f t="shared" si="45"/>
        <v>2713.1814289900003</v>
      </c>
      <c r="O223" s="460">
        <f t="shared" si="45"/>
        <v>2.2494068999999999</v>
      </c>
      <c r="P223" s="460">
        <f t="shared" si="45"/>
        <v>92648.765332935</v>
      </c>
      <c r="Z223" s="452"/>
      <c r="AA223" s="452"/>
    </row>
    <row r="224" spans="1:27">
      <c r="D224" s="427" t="s">
        <v>88</v>
      </c>
      <c r="E224" s="427" t="s">
        <v>85</v>
      </c>
      <c r="F224" s="363">
        <f t="shared" ref="F224:F225" si="46">SUMIFS(F$99:F$171,$Q$99:$Q$171,$D224,$S$99:$S$171,$E224)</f>
        <v>262.69561479999999</v>
      </c>
      <c r="G224" s="363">
        <f t="shared" si="43"/>
        <v>78.274267299999991</v>
      </c>
      <c r="H224" s="363">
        <f t="shared" si="43"/>
        <v>5.2182846999999999</v>
      </c>
      <c r="I224" s="363">
        <f t="shared" si="43"/>
        <v>0</v>
      </c>
      <c r="J224" s="363">
        <f t="shared" si="43"/>
        <v>0</v>
      </c>
      <c r="K224" s="363">
        <f t="shared" si="43"/>
        <v>4.6548644000000001</v>
      </c>
      <c r="L224" s="363">
        <f t="shared" si="43"/>
        <v>151.32345032000001</v>
      </c>
      <c r="M224" s="363">
        <f t="shared" si="43"/>
        <v>360.5710636</v>
      </c>
      <c r="N224" s="363">
        <f t="shared" si="43"/>
        <v>360.5710636</v>
      </c>
      <c r="O224" s="363">
        <f t="shared" si="43"/>
        <v>0</v>
      </c>
      <c r="P224" s="364">
        <f t="shared" ref="P224:P225" si="47">SUMIFS(P$99:P$171,$Q$99:$Q$171,$D224,$R$99:$R$171,$E224)</f>
        <v>1223.3086087199999</v>
      </c>
      <c r="Z224" s="452"/>
      <c r="AA224" s="452"/>
    </row>
    <row r="225" spans="1:27">
      <c r="D225" s="427" t="s">
        <v>88</v>
      </c>
      <c r="E225" s="427" t="s">
        <v>87</v>
      </c>
      <c r="F225" s="363">
        <f t="shared" si="46"/>
        <v>752.36238501074013</v>
      </c>
      <c r="G225" s="363">
        <f t="shared" si="43"/>
        <v>62.397129786074004</v>
      </c>
      <c r="H225" s="363">
        <f t="shared" si="43"/>
        <v>12.030769637214799</v>
      </c>
      <c r="I225" s="363">
        <f t="shared" si="43"/>
        <v>52.857190500000002</v>
      </c>
      <c r="J225" s="363">
        <f t="shared" si="43"/>
        <v>5.5474117539999996</v>
      </c>
      <c r="K225" s="363">
        <f t="shared" si="43"/>
        <v>177.30855919999999</v>
      </c>
      <c r="L225" s="363">
        <f t="shared" si="43"/>
        <v>99.337801084999995</v>
      </c>
      <c r="M225" s="363">
        <f t="shared" si="43"/>
        <v>187.68754200400005</v>
      </c>
      <c r="N225" s="363">
        <f t="shared" si="43"/>
        <v>189.45208497000004</v>
      </c>
      <c r="O225" s="363">
        <f t="shared" si="43"/>
        <v>0</v>
      </c>
      <c r="P225" s="364">
        <f t="shared" si="47"/>
        <v>345.97605199999998</v>
      </c>
      <c r="Z225" s="452"/>
      <c r="AA225" s="452"/>
    </row>
    <row r="226" spans="1:27">
      <c r="D226" s="458" t="s">
        <v>568</v>
      </c>
      <c r="E226" s="459"/>
      <c r="F226" s="460">
        <f t="shared" ref="F226:P226" si="48">SUM(F224:F225)</f>
        <v>1015.0579998107401</v>
      </c>
      <c r="G226" s="460">
        <f t="shared" si="48"/>
        <v>140.67139708607399</v>
      </c>
      <c r="H226" s="460">
        <f t="shared" si="48"/>
        <v>17.249054337214801</v>
      </c>
      <c r="I226" s="460">
        <f t="shared" si="48"/>
        <v>52.857190500000002</v>
      </c>
      <c r="J226" s="460">
        <f t="shared" si="48"/>
        <v>5.5474117539999996</v>
      </c>
      <c r="K226" s="460">
        <f t="shared" si="48"/>
        <v>181.9634236</v>
      </c>
      <c r="L226" s="460">
        <f t="shared" si="48"/>
        <v>250.661251405</v>
      </c>
      <c r="M226" s="460">
        <f t="shared" si="48"/>
        <v>548.25860560400008</v>
      </c>
      <c r="N226" s="460">
        <f t="shared" si="48"/>
        <v>550.0231485700001</v>
      </c>
      <c r="O226" s="460">
        <f t="shared" si="48"/>
        <v>0</v>
      </c>
      <c r="P226" s="460">
        <f t="shared" si="48"/>
        <v>1569.2846607199999</v>
      </c>
      <c r="Z226" s="452"/>
      <c r="AA226" s="452"/>
    </row>
    <row r="227" spans="1:27">
      <c r="D227" s="432" t="s">
        <v>569</v>
      </c>
      <c r="F227" s="363">
        <f>F224+F221</f>
        <v>19275.216716221999</v>
      </c>
      <c r="G227" s="363">
        <f t="shared" ref="G227:P228" si="49">G224+G221</f>
        <v>5602.5636874749998</v>
      </c>
      <c r="H227" s="363">
        <f t="shared" si="49"/>
        <v>352.35680004900001</v>
      </c>
      <c r="I227" s="363">
        <f t="shared" si="49"/>
        <v>14392.41</v>
      </c>
      <c r="J227" s="363">
        <f t="shared" si="49"/>
        <v>102.37403387399999</v>
      </c>
      <c r="K227" s="363">
        <f t="shared" si="49"/>
        <v>11003.790764400001</v>
      </c>
      <c r="L227" s="363">
        <f t="shared" si="49"/>
        <v>31895.261149620001</v>
      </c>
      <c r="M227" s="363">
        <f t="shared" si="49"/>
        <v>2679.5299474969997</v>
      </c>
      <c r="N227" s="363">
        <f t="shared" si="49"/>
        <v>2682.6893395970001</v>
      </c>
      <c r="O227" s="363">
        <f t="shared" si="49"/>
        <v>0</v>
      </c>
      <c r="P227" s="364">
        <f t="shared" si="49"/>
        <v>87986.192438734011</v>
      </c>
      <c r="Z227" s="452"/>
      <c r="AA227" s="452"/>
    </row>
    <row r="228" spans="1:27">
      <c r="D228" s="432" t="s">
        <v>570</v>
      </c>
      <c r="F228" s="363">
        <f>F225+F222</f>
        <v>2658.2566582837399</v>
      </c>
      <c r="G228" s="363">
        <f t="shared" si="49"/>
        <v>422.46891131807405</v>
      </c>
      <c r="H228" s="363">
        <f t="shared" si="49"/>
        <v>45.286158839214792</v>
      </c>
      <c r="I228" s="363">
        <f t="shared" si="49"/>
        <v>52.857190500000002</v>
      </c>
      <c r="J228" s="363">
        <f t="shared" si="49"/>
        <v>276.64890389399994</v>
      </c>
      <c r="K228" s="363">
        <f t="shared" si="49"/>
        <v>377.21061450000002</v>
      </c>
      <c r="L228" s="363">
        <f t="shared" si="49"/>
        <v>2985.4660012890004</v>
      </c>
      <c r="M228" s="363">
        <f t="shared" si="49"/>
        <v>576.09695819700005</v>
      </c>
      <c r="N228" s="363">
        <f t="shared" si="49"/>
        <v>580.51523796300012</v>
      </c>
      <c r="O228" s="363">
        <f t="shared" si="49"/>
        <v>2.2494068999999999</v>
      </c>
      <c r="P228" s="364">
        <f t="shared" si="49"/>
        <v>6231.857554921</v>
      </c>
      <c r="Z228" s="452"/>
      <c r="AA228" s="452"/>
    </row>
    <row r="229" spans="1:27">
      <c r="A229" s="365"/>
      <c r="B229" s="365"/>
      <c r="C229" s="365"/>
      <c r="D229" s="461" t="s">
        <v>571</v>
      </c>
      <c r="E229" s="462"/>
      <c r="F229" s="460">
        <f>SUBTOTAL(9,F227:F228)</f>
        <v>21933.473374505738</v>
      </c>
      <c r="G229" s="460">
        <f t="shared" ref="G229:P229" si="50">SUBTOTAL(9,G227:G228)</f>
        <v>6025.0325987930737</v>
      </c>
      <c r="H229" s="460">
        <f t="shared" si="50"/>
        <v>397.64295888821482</v>
      </c>
      <c r="I229" s="460">
        <f t="shared" si="50"/>
        <v>14445.267190500001</v>
      </c>
      <c r="J229" s="460">
        <f t="shared" si="50"/>
        <v>379.02293776799991</v>
      </c>
      <c r="K229" s="460">
        <f t="shared" si="50"/>
        <v>11381.0013789</v>
      </c>
      <c r="L229" s="460">
        <f t="shared" si="50"/>
        <v>34880.727150908999</v>
      </c>
      <c r="M229" s="460">
        <f t="shared" si="50"/>
        <v>3255.626905694</v>
      </c>
      <c r="N229" s="460">
        <f t="shared" si="50"/>
        <v>3263.20457756</v>
      </c>
      <c r="O229" s="460">
        <f t="shared" si="50"/>
        <v>2.2494068999999999</v>
      </c>
      <c r="P229" s="460">
        <f t="shared" si="50"/>
        <v>94218.049993655004</v>
      </c>
      <c r="Q229" s="365"/>
      <c r="R229" s="365"/>
      <c r="S229" s="365"/>
      <c r="Z229" s="452"/>
      <c r="AA229" s="452"/>
    </row>
    <row r="230" spans="1:27">
      <c r="Z230" s="452"/>
      <c r="AA230" s="452"/>
    </row>
    <row r="231" spans="1:27">
      <c r="Z231" s="452"/>
      <c r="AA231" s="452"/>
    </row>
    <row r="232" spans="1:27">
      <c r="A232" s="365"/>
      <c r="B232" s="365"/>
      <c r="C232" s="365"/>
      <c r="D232" s="457" t="s">
        <v>573</v>
      </c>
      <c r="Q232" s="365"/>
      <c r="R232" s="365"/>
      <c r="S232" s="365"/>
      <c r="Z232" s="452"/>
      <c r="AA232" s="452"/>
    </row>
    <row r="233" spans="1:27">
      <c r="A233" s="365"/>
      <c r="B233" s="365"/>
      <c r="C233" s="365"/>
      <c r="D233" s="427" t="s">
        <v>86</v>
      </c>
      <c r="E233" s="427" t="s">
        <v>85</v>
      </c>
      <c r="F233" s="363">
        <f t="shared" ref="F233:P234" si="51">SUMIFS(F$189:F$207,$Q$189:$Q$207,$D233,$R$189:$R$207,$E233)</f>
        <v>482.81912351800003</v>
      </c>
      <c r="G233" s="363">
        <f t="shared" si="51"/>
        <v>139.51216726499999</v>
      </c>
      <c r="H233" s="363">
        <f t="shared" si="51"/>
        <v>9.2796416780000008</v>
      </c>
      <c r="I233" s="363">
        <f t="shared" si="51"/>
        <v>748.4874284</v>
      </c>
      <c r="J233" s="363">
        <f t="shared" si="51"/>
        <v>3.7225300000000003E-2</v>
      </c>
      <c r="K233" s="363">
        <f t="shared" si="51"/>
        <v>758.11</v>
      </c>
      <c r="L233" s="363">
        <f t="shared" si="51"/>
        <v>324.78096079999995</v>
      </c>
      <c r="M233" s="363">
        <f t="shared" si="51"/>
        <v>95.468295640000008</v>
      </c>
      <c r="N233" s="363">
        <f t="shared" si="51"/>
        <v>95.935134240000011</v>
      </c>
      <c r="O233" s="363">
        <f t="shared" si="51"/>
        <v>0</v>
      </c>
      <c r="P233" s="364">
        <f t="shared" si="51"/>
        <v>2654.4299768409996</v>
      </c>
      <c r="Q233" s="365"/>
      <c r="R233" s="365"/>
      <c r="S233" s="365"/>
      <c r="Z233" s="452"/>
      <c r="AA233" s="452"/>
    </row>
    <row r="234" spans="1:27">
      <c r="A234" s="365"/>
      <c r="B234" s="365"/>
      <c r="C234" s="365"/>
      <c r="D234" s="427" t="s">
        <v>86</v>
      </c>
      <c r="E234" s="427" t="s">
        <v>87</v>
      </c>
      <c r="F234" s="363">
        <f t="shared" si="51"/>
        <v>137.90533013799998</v>
      </c>
      <c r="G234" s="363">
        <f t="shared" si="51"/>
        <v>41.365443187999993</v>
      </c>
      <c r="H234" s="363">
        <f t="shared" si="51"/>
        <v>2.821679611</v>
      </c>
      <c r="I234" s="363">
        <f t="shared" si="51"/>
        <v>89.704332782999998</v>
      </c>
      <c r="J234" s="363">
        <f t="shared" si="51"/>
        <v>0.33021159999999999</v>
      </c>
      <c r="K234" s="363">
        <f t="shared" si="51"/>
        <v>224.84156381599999</v>
      </c>
      <c r="L234" s="363">
        <f t="shared" si="51"/>
        <v>360.95227080000001</v>
      </c>
      <c r="M234" s="363">
        <f t="shared" si="51"/>
        <v>82.941236029999999</v>
      </c>
      <c r="N234" s="363">
        <f t="shared" si="51"/>
        <v>82.941236029999999</v>
      </c>
      <c r="O234" s="363">
        <f t="shared" si="51"/>
        <v>0</v>
      </c>
      <c r="P234" s="364">
        <f t="shared" si="51"/>
        <v>1023.8033039960001</v>
      </c>
      <c r="Q234" s="365"/>
      <c r="R234" s="365"/>
      <c r="S234" s="365"/>
      <c r="Z234" s="452"/>
      <c r="AA234" s="452"/>
    </row>
    <row r="235" spans="1:27">
      <c r="A235" s="365"/>
      <c r="B235" s="365"/>
      <c r="C235" s="365"/>
      <c r="D235" s="458" t="s">
        <v>567</v>
      </c>
      <c r="E235" s="459"/>
      <c r="F235" s="460">
        <f t="shared" ref="F235:P235" si="52">SUM(F233:F234)</f>
        <v>620.72445365600004</v>
      </c>
      <c r="G235" s="460">
        <f t="shared" si="52"/>
        <v>180.87761045299999</v>
      </c>
      <c r="H235" s="460">
        <f t="shared" si="52"/>
        <v>12.101321289000001</v>
      </c>
      <c r="I235" s="460">
        <f t="shared" ref="I235:J235" si="53">SUM(I233:I234)</f>
        <v>838.19176118300004</v>
      </c>
      <c r="J235" s="460">
        <f t="shared" si="53"/>
        <v>0.36743690000000001</v>
      </c>
      <c r="K235" s="460">
        <f t="shared" si="52"/>
        <v>982.95156381599998</v>
      </c>
      <c r="L235" s="460">
        <f t="shared" si="52"/>
        <v>685.73323159999995</v>
      </c>
      <c r="M235" s="460">
        <f t="shared" si="52"/>
        <v>178.40953167000001</v>
      </c>
      <c r="N235" s="460">
        <f t="shared" si="52"/>
        <v>178.87637027</v>
      </c>
      <c r="O235" s="460">
        <f t="shared" si="52"/>
        <v>0</v>
      </c>
      <c r="P235" s="460">
        <f t="shared" si="52"/>
        <v>3678.2332808369997</v>
      </c>
      <c r="Q235" s="365"/>
      <c r="R235" s="365"/>
      <c r="S235" s="365"/>
      <c r="Z235" s="452"/>
      <c r="AA235" s="452"/>
    </row>
    <row r="236" spans="1:27">
      <c r="A236" s="365"/>
      <c r="B236" s="365"/>
      <c r="C236" s="365"/>
      <c r="D236" s="427" t="s">
        <v>88</v>
      </c>
      <c r="E236" s="427" t="s">
        <v>85</v>
      </c>
      <c r="F236" s="363">
        <f t="shared" ref="F236:P237" si="54">SUMIFS(F$189:F$207,$Q$189:$Q$207,$D236,$R$189:$R$207,$E236)</f>
        <v>0</v>
      </c>
      <c r="G236" s="363">
        <f t="shared" si="54"/>
        <v>0</v>
      </c>
      <c r="H236" s="363">
        <f t="shared" si="54"/>
        <v>0</v>
      </c>
      <c r="I236" s="363">
        <f t="shared" si="54"/>
        <v>0</v>
      </c>
      <c r="J236" s="363">
        <f t="shared" si="54"/>
        <v>0</v>
      </c>
      <c r="K236" s="363">
        <f t="shared" si="54"/>
        <v>0</v>
      </c>
      <c r="L236" s="363">
        <f t="shared" si="54"/>
        <v>0</v>
      </c>
      <c r="M236" s="363">
        <f t="shared" si="54"/>
        <v>0</v>
      </c>
      <c r="N236" s="363">
        <f t="shared" si="54"/>
        <v>0</v>
      </c>
      <c r="O236" s="363">
        <f t="shared" si="54"/>
        <v>0</v>
      </c>
      <c r="P236" s="364">
        <f t="shared" si="54"/>
        <v>0</v>
      </c>
      <c r="Q236" s="365"/>
      <c r="R236" s="365"/>
      <c r="S236" s="365"/>
      <c r="Z236" s="452"/>
      <c r="AA236" s="452"/>
    </row>
    <row r="237" spans="1:27">
      <c r="A237" s="365"/>
      <c r="B237" s="365"/>
      <c r="C237" s="365"/>
      <c r="D237" s="427" t="s">
        <v>88</v>
      </c>
      <c r="E237" s="427" t="s">
        <v>87</v>
      </c>
      <c r="F237" s="363">
        <f t="shared" si="54"/>
        <v>5.4907325999999994</v>
      </c>
      <c r="G237" s="363">
        <f t="shared" si="54"/>
        <v>1.647219752</v>
      </c>
      <c r="H237" s="363">
        <f t="shared" si="54"/>
        <v>0.10981469999999999</v>
      </c>
      <c r="I237" s="363">
        <f t="shared" si="54"/>
        <v>0</v>
      </c>
      <c r="J237" s="363">
        <f t="shared" si="54"/>
        <v>0</v>
      </c>
      <c r="K237" s="363">
        <f t="shared" si="54"/>
        <v>0.10022109999999999</v>
      </c>
      <c r="L237" s="363">
        <f t="shared" si="54"/>
        <v>0.1651243</v>
      </c>
      <c r="M237" s="363">
        <f t="shared" si="54"/>
        <v>7.5370699999999999E-2</v>
      </c>
      <c r="N237" s="363">
        <f t="shared" si="54"/>
        <v>7.5370699999999999E-2</v>
      </c>
      <c r="O237" s="363">
        <f t="shared" si="54"/>
        <v>0</v>
      </c>
      <c r="P237" s="364">
        <f t="shared" si="54"/>
        <v>7.6638538519999999</v>
      </c>
      <c r="Q237" s="365"/>
      <c r="R237" s="365"/>
      <c r="S237" s="365"/>
      <c r="Z237" s="452"/>
      <c r="AA237" s="452"/>
    </row>
    <row r="238" spans="1:27">
      <c r="A238" s="365"/>
      <c r="B238" s="365"/>
      <c r="C238" s="365"/>
      <c r="D238" s="458" t="s">
        <v>568</v>
      </c>
      <c r="E238" s="459"/>
      <c r="F238" s="460">
        <f t="shared" ref="F238:P238" si="55">SUM(F236:F237)</f>
        <v>5.4907325999999994</v>
      </c>
      <c r="G238" s="460">
        <f t="shared" si="55"/>
        <v>1.647219752</v>
      </c>
      <c r="H238" s="460">
        <f t="shared" si="55"/>
        <v>0.10981469999999999</v>
      </c>
      <c r="I238" s="460">
        <f t="shared" ref="I238:J238" si="56">SUM(I236:I237)</f>
        <v>0</v>
      </c>
      <c r="J238" s="460">
        <f t="shared" si="56"/>
        <v>0</v>
      </c>
      <c r="K238" s="460">
        <f t="shared" si="55"/>
        <v>0.10022109999999999</v>
      </c>
      <c r="L238" s="460">
        <f t="shared" si="55"/>
        <v>0.1651243</v>
      </c>
      <c r="M238" s="460">
        <f t="shared" si="55"/>
        <v>7.5370699999999999E-2</v>
      </c>
      <c r="N238" s="460">
        <f t="shared" si="55"/>
        <v>7.5370699999999999E-2</v>
      </c>
      <c r="O238" s="460">
        <f t="shared" si="55"/>
        <v>0</v>
      </c>
      <c r="P238" s="460">
        <f t="shared" si="55"/>
        <v>7.6638538519999999</v>
      </c>
      <c r="Q238" s="365"/>
      <c r="R238" s="365"/>
      <c r="S238" s="365"/>
      <c r="Z238" s="452"/>
      <c r="AA238" s="452"/>
    </row>
    <row r="239" spans="1:27">
      <c r="A239" s="365"/>
      <c r="B239" s="365"/>
      <c r="C239" s="365"/>
      <c r="D239" s="432" t="s">
        <v>569</v>
      </c>
      <c r="F239" s="363">
        <f>F236+F233</f>
        <v>482.81912351800003</v>
      </c>
      <c r="G239" s="363">
        <f t="shared" ref="G239:P240" si="57">G236+G233</f>
        <v>139.51216726499999</v>
      </c>
      <c r="H239" s="363">
        <f t="shared" si="57"/>
        <v>9.2796416780000008</v>
      </c>
      <c r="I239" s="363">
        <f t="shared" ref="I239:J239" si="58">I236+I233</f>
        <v>748.4874284</v>
      </c>
      <c r="J239" s="363">
        <f t="shared" si="58"/>
        <v>3.7225300000000003E-2</v>
      </c>
      <c r="K239" s="363">
        <f t="shared" si="57"/>
        <v>758.11</v>
      </c>
      <c r="L239" s="363">
        <f t="shared" si="57"/>
        <v>324.78096079999995</v>
      </c>
      <c r="M239" s="363">
        <f t="shared" si="57"/>
        <v>95.468295640000008</v>
      </c>
      <c r="N239" s="363">
        <f t="shared" si="57"/>
        <v>95.935134240000011</v>
      </c>
      <c r="O239" s="363">
        <f t="shared" si="57"/>
        <v>0</v>
      </c>
      <c r="P239" s="364">
        <f t="shared" si="57"/>
        <v>2654.4299768409996</v>
      </c>
      <c r="Q239" s="365"/>
      <c r="R239" s="365"/>
      <c r="S239" s="365"/>
      <c r="Z239" s="452"/>
      <c r="AA239" s="452"/>
    </row>
    <row r="240" spans="1:27">
      <c r="A240" s="365"/>
      <c r="B240" s="365"/>
      <c r="C240" s="365"/>
      <c r="D240" s="432" t="s">
        <v>570</v>
      </c>
      <c r="F240" s="363">
        <f>F237+F234</f>
        <v>143.39606273799998</v>
      </c>
      <c r="G240" s="363">
        <f t="shared" si="57"/>
        <v>43.012662939999991</v>
      </c>
      <c r="H240" s="363">
        <f t="shared" si="57"/>
        <v>2.9314943109999998</v>
      </c>
      <c r="I240" s="363">
        <f t="shared" ref="I240:J240" si="59">I237+I234</f>
        <v>89.704332782999998</v>
      </c>
      <c r="J240" s="363">
        <f t="shared" si="59"/>
        <v>0.33021159999999999</v>
      </c>
      <c r="K240" s="363">
        <f t="shared" si="57"/>
        <v>224.94178491599999</v>
      </c>
      <c r="L240" s="363">
        <f t="shared" si="57"/>
        <v>361.11739510000001</v>
      </c>
      <c r="M240" s="363">
        <f t="shared" si="57"/>
        <v>83.016606729999992</v>
      </c>
      <c r="N240" s="363">
        <f t="shared" si="57"/>
        <v>83.016606729999992</v>
      </c>
      <c r="O240" s="363">
        <f t="shared" si="57"/>
        <v>0</v>
      </c>
      <c r="P240" s="364">
        <f t="shared" si="57"/>
        <v>1031.4671578480002</v>
      </c>
      <c r="Q240" s="365"/>
      <c r="R240" s="365"/>
      <c r="S240" s="365"/>
      <c r="Z240" s="452"/>
      <c r="AA240" s="452"/>
    </row>
    <row r="241" spans="1:27">
      <c r="A241" s="365"/>
      <c r="B241" s="365"/>
      <c r="C241" s="365"/>
      <c r="D241" s="461" t="s">
        <v>571</v>
      </c>
      <c r="E241" s="462"/>
      <c r="F241" s="460">
        <f t="shared" ref="F241:P241" si="60">SUBTOTAL(9,F239:F240)</f>
        <v>626.21518625600004</v>
      </c>
      <c r="G241" s="460">
        <f t="shared" si="60"/>
        <v>182.52483020499997</v>
      </c>
      <c r="H241" s="460">
        <f t="shared" si="60"/>
        <v>12.211135989000001</v>
      </c>
      <c r="I241" s="460">
        <f t="shared" ref="I241:J241" si="61">SUBTOTAL(9,I239:I240)</f>
        <v>838.19176118300004</v>
      </c>
      <c r="J241" s="460">
        <f t="shared" si="61"/>
        <v>0.36743690000000001</v>
      </c>
      <c r="K241" s="460">
        <f t="shared" si="60"/>
        <v>983.05178491599997</v>
      </c>
      <c r="L241" s="460">
        <f t="shared" si="60"/>
        <v>685.89835589999996</v>
      </c>
      <c r="M241" s="460">
        <f t="shared" si="60"/>
        <v>178.48490236999999</v>
      </c>
      <c r="N241" s="460">
        <f t="shared" si="60"/>
        <v>178.95174097</v>
      </c>
      <c r="O241" s="460">
        <f t="shared" si="60"/>
        <v>0</v>
      </c>
      <c r="P241" s="460">
        <f t="shared" si="60"/>
        <v>3685.8971346889998</v>
      </c>
      <c r="Q241" s="365"/>
      <c r="R241" s="365"/>
      <c r="S241" s="365"/>
      <c r="Z241" s="452"/>
      <c r="AA241" s="452"/>
    </row>
    <row r="242" spans="1:27">
      <c r="Z242" s="452"/>
      <c r="AA242" s="452"/>
    </row>
    <row r="243" spans="1:27">
      <c r="Z243" s="452"/>
      <c r="AA243" s="452"/>
    </row>
    <row r="244" spans="1:27">
      <c r="Z244" s="452"/>
      <c r="AA244" s="452"/>
    </row>
    <row r="245" spans="1:27">
      <c r="A245" s="365"/>
      <c r="C245" s="361" t="s">
        <v>30</v>
      </c>
      <c r="D245" s="590" t="s">
        <v>594</v>
      </c>
      <c r="E245" s="463" t="s">
        <v>73</v>
      </c>
      <c r="F245" s="464">
        <f>SUMIFS(F$3:F$91,$D$3:$D$91,$C245,$C$3:$C$91,$E245,$E$3:$E$91,$E$84)</f>
        <v>2843.8375210119998</v>
      </c>
      <c r="G245" s="464">
        <f t="shared" ref="F245:H246" si="62">SUMIFS(G$3:G$91,$D$3:$D$91,$C245,$C$3:$C$91,$E245,$E$3:$E$91,$E$84)</f>
        <v>874.24512261500001</v>
      </c>
      <c r="H245" s="464">
        <f t="shared" si="62"/>
        <v>60.459390743000007</v>
      </c>
      <c r="I245" s="464"/>
      <c r="J245" s="464"/>
      <c r="K245" s="464">
        <f t="shared" ref="K245:P246" si="63">SUMIFS(K$3:K$91,$D$3:$D$91,$C245,$C$3:$C$91,$E245,$E$3:$E$91,$E$84)</f>
        <v>2428.2458999999999</v>
      </c>
      <c r="L245" s="464">
        <f t="shared" si="63"/>
        <v>6708.6699375999997</v>
      </c>
      <c r="M245" s="464">
        <f t="shared" si="63"/>
        <v>386.91535803900001</v>
      </c>
      <c r="N245" s="464">
        <f t="shared" si="63"/>
        <v>386.91535803900001</v>
      </c>
      <c r="O245" s="464">
        <f t="shared" si="63"/>
        <v>0</v>
      </c>
      <c r="P245" s="449">
        <f t="shared" si="63"/>
        <v>13689.288588047999</v>
      </c>
      <c r="Q245" s="365"/>
      <c r="R245" s="365"/>
      <c r="S245" s="365"/>
      <c r="Z245" s="452"/>
      <c r="AA245" s="452"/>
    </row>
    <row r="246" spans="1:27">
      <c r="A246" s="365"/>
      <c r="C246" s="361" t="s">
        <v>30</v>
      </c>
      <c r="D246" s="590"/>
      <c r="E246" s="463" t="s">
        <v>613</v>
      </c>
      <c r="F246" s="464">
        <f t="shared" si="62"/>
        <v>651.53750271974013</v>
      </c>
      <c r="G246" s="464">
        <f t="shared" si="62"/>
        <v>44.323964837074001</v>
      </c>
      <c r="H246" s="464">
        <f t="shared" si="62"/>
        <v>8.8647930682147997</v>
      </c>
      <c r="I246" s="464"/>
      <c r="J246" s="464"/>
      <c r="K246" s="464">
        <f t="shared" si="63"/>
        <v>128</v>
      </c>
      <c r="L246" s="464">
        <f t="shared" si="63"/>
        <v>345.77134798499998</v>
      </c>
      <c r="M246" s="464">
        <f t="shared" si="63"/>
        <v>134.35438224800001</v>
      </c>
      <c r="N246" s="464">
        <f t="shared" si="63"/>
        <v>134.35438224800001</v>
      </c>
      <c r="O246" s="464">
        <f t="shared" si="63"/>
        <v>0</v>
      </c>
      <c r="P246" s="449">
        <f t="shared" si="63"/>
        <v>1504.2501898600285</v>
      </c>
      <c r="Q246" s="365"/>
      <c r="R246" s="365"/>
      <c r="S246" s="365"/>
      <c r="Z246" s="452"/>
      <c r="AA246" s="452"/>
    </row>
    <row r="247" spans="1:27">
      <c r="A247" s="365"/>
      <c r="C247" s="361" t="s">
        <v>30</v>
      </c>
      <c r="D247" s="590"/>
      <c r="E247" s="465" t="s">
        <v>566</v>
      </c>
      <c r="F247" s="466">
        <f>SUBTOTAL(9,F245:F246)</f>
        <v>3495.3750237317399</v>
      </c>
      <c r="G247" s="466">
        <f t="shared" ref="G247:P247" si="64">SUBTOTAL(9,G245:G246)</f>
        <v>918.56908745207397</v>
      </c>
      <c r="H247" s="466">
        <f t="shared" si="64"/>
        <v>69.324183811214809</v>
      </c>
      <c r="I247" s="467"/>
      <c r="J247" s="466"/>
      <c r="K247" s="466">
        <f t="shared" si="64"/>
        <v>2556.2458999999999</v>
      </c>
      <c r="L247" s="466">
        <f t="shared" si="64"/>
        <v>7054.4412855849996</v>
      </c>
      <c r="M247" s="466">
        <f t="shared" si="64"/>
        <v>521.26974028699999</v>
      </c>
      <c r="N247" s="466">
        <f t="shared" si="64"/>
        <v>521.26974028699999</v>
      </c>
      <c r="O247" s="466">
        <f t="shared" si="64"/>
        <v>0</v>
      </c>
      <c r="P247" s="466">
        <f t="shared" si="64"/>
        <v>15193.538777908027</v>
      </c>
      <c r="Q247" s="365"/>
      <c r="R247" s="365"/>
      <c r="S247" s="365"/>
      <c r="Z247" s="452"/>
      <c r="AA247" s="452"/>
    </row>
    <row r="248" spans="1:27">
      <c r="A248" s="365"/>
      <c r="C248" s="361" t="s">
        <v>24</v>
      </c>
      <c r="D248" s="590" t="s">
        <v>596</v>
      </c>
      <c r="E248" s="463" t="s">
        <v>73</v>
      </c>
      <c r="F248" s="464">
        <f t="shared" ref="F248:H249" si="65">SUMIFS(F$3:F$91,$D$3:$D$91,$C248,$C$3:$C$91,$E248,$E$3:$E$91,$E$84)</f>
        <v>4316.6313269000002</v>
      </c>
      <c r="G248" s="464">
        <f t="shared" si="65"/>
        <v>1308.1198426999999</v>
      </c>
      <c r="H248" s="464">
        <f t="shared" si="65"/>
        <v>89.590811099999996</v>
      </c>
      <c r="I248" s="464"/>
      <c r="J248" s="464"/>
      <c r="K248" s="464">
        <f t="shared" ref="K248:P249" si="66">SUMIFS(K$3:K$91,$D$3:$D$91,$C248,$C$3:$C$91,$E248,$E$3:$E$91,$E$84)</f>
        <v>1434.59</v>
      </c>
      <c r="L248" s="464">
        <f t="shared" si="66"/>
        <v>5475.5865415000007</v>
      </c>
      <c r="M248" s="464">
        <f t="shared" si="66"/>
        <v>592.2746431999999</v>
      </c>
      <c r="N248" s="464">
        <f t="shared" si="66"/>
        <v>595.27464329999998</v>
      </c>
      <c r="O248" s="464">
        <f t="shared" si="66"/>
        <v>0</v>
      </c>
      <c r="P248" s="449">
        <f t="shared" si="66"/>
        <v>14839.680806199998</v>
      </c>
      <c r="Q248" s="365"/>
      <c r="R248" s="365"/>
      <c r="S248" s="365"/>
      <c r="Z248" s="452"/>
      <c r="AA248" s="452"/>
    </row>
    <row r="249" spans="1:27">
      <c r="A249" s="365"/>
      <c r="C249" s="361" t="s">
        <v>24</v>
      </c>
      <c r="D249" s="590"/>
      <c r="E249" s="463" t="s">
        <v>613</v>
      </c>
      <c r="F249" s="464">
        <f t="shared" si="65"/>
        <v>1073.5416815850001</v>
      </c>
      <c r="G249" s="464">
        <f t="shared" si="65"/>
        <v>320.88744106299998</v>
      </c>
      <c r="H249" s="464">
        <f t="shared" si="65"/>
        <v>21.435206115</v>
      </c>
      <c r="I249" s="464"/>
      <c r="J249" s="464"/>
      <c r="K249" s="464">
        <f t="shared" si="66"/>
        <v>131.38319550000003</v>
      </c>
      <c r="L249" s="464">
        <f t="shared" si="66"/>
        <v>1677.0818119199998</v>
      </c>
      <c r="M249" s="464">
        <f t="shared" si="66"/>
        <v>501.20227571700002</v>
      </c>
      <c r="N249" s="464">
        <f t="shared" si="66"/>
        <v>501.36166771700005</v>
      </c>
      <c r="O249" s="464">
        <f t="shared" si="66"/>
        <v>2.2494068999999999</v>
      </c>
      <c r="P249" s="449">
        <f t="shared" si="66"/>
        <v>4413.2807098980002</v>
      </c>
      <c r="Q249" s="365"/>
      <c r="R249" s="365"/>
      <c r="S249" s="365"/>
      <c r="Z249" s="452"/>
      <c r="AA249" s="452"/>
    </row>
    <row r="250" spans="1:27">
      <c r="A250" s="365"/>
      <c r="C250" s="361" t="s">
        <v>24</v>
      </c>
      <c r="D250" s="590" t="s">
        <v>614</v>
      </c>
      <c r="E250" s="465" t="s">
        <v>566</v>
      </c>
      <c r="F250" s="466">
        <f t="shared" ref="F250:P250" si="67">SUBTOTAL(9,F248:F249)</f>
        <v>5390.1730084850005</v>
      </c>
      <c r="G250" s="466">
        <f t="shared" si="67"/>
        <v>1629.007283763</v>
      </c>
      <c r="H250" s="466">
        <f t="shared" si="67"/>
        <v>111.026017215</v>
      </c>
      <c r="I250" s="467"/>
      <c r="J250" s="466"/>
      <c r="K250" s="466">
        <f t="shared" si="67"/>
        <v>1565.9731955</v>
      </c>
      <c r="L250" s="466">
        <f t="shared" si="67"/>
        <v>7152.6683534200001</v>
      </c>
      <c r="M250" s="466">
        <f t="shared" si="67"/>
        <v>1093.4769189169999</v>
      </c>
      <c r="N250" s="466">
        <f t="shared" si="67"/>
        <v>1096.636311017</v>
      </c>
      <c r="O250" s="466">
        <f t="shared" si="67"/>
        <v>2.2494068999999999</v>
      </c>
      <c r="P250" s="466">
        <f t="shared" si="67"/>
        <v>19252.961516097999</v>
      </c>
      <c r="Q250" s="365"/>
      <c r="R250" s="365"/>
      <c r="S250" s="365"/>
      <c r="Z250" s="452"/>
      <c r="AA250" s="452"/>
    </row>
    <row r="251" spans="1:27">
      <c r="A251" s="365"/>
      <c r="C251" s="361" t="s">
        <v>23</v>
      </c>
      <c r="D251" s="590" t="s">
        <v>624</v>
      </c>
      <c r="E251" s="463" t="s">
        <v>73</v>
      </c>
      <c r="F251" s="464">
        <f t="shared" ref="F251:H252" si="68">SUMIFS(F$3:F$91,$D$3:$D$91,$C251,$C$3:$C$91,$E251,$E$3:$E$91,$E$84)</f>
        <v>0</v>
      </c>
      <c r="G251" s="464">
        <f t="shared" si="68"/>
        <v>0</v>
      </c>
      <c r="H251" s="464">
        <f t="shared" si="68"/>
        <v>0</v>
      </c>
      <c r="I251" s="464"/>
      <c r="J251" s="464"/>
      <c r="K251" s="464">
        <f t="shared" ref="K251:P252" si="69">SUMIFS(K$3:K$91,$D$3:$D$91,$C251,$C$3:$C$91,$E251,$E$3:$E$91,$E$84)</f>
        <v>0</v>
      </c>
      <c r="L251" s="464">
        <f t="shared" si="69"/>
        <v>0</v>
      </c>
      <c r="M251" s="464">
        <f t="shared" si="69"/>
        <v>0</v>
      </c>
      <c r="N251" s="464">
        <f t="shared" si="69"/>
        <v>0</v>
      </c>
      <c r="O251" s="464">
        <f t="shared" si="69"/>
        <v>0</v>
      </c>
      <c r="P251" s="449">
        <f t="shared" si="69"/>
        <v>0</v>
      </c>
      <c r="Q251" s="365"/>
      <c r="R251" s="365"/>
      <c r="S251" s="365"/>
      <c r="Z251" s="452"/>
      <c r="AA251" s="452"/>
    </row>
    <row r="252" spans="1:27">
      <c r="A252" s="365"/>
      <c r="C252" s="361" t="s">
        <v>23</v>
      </c>
      <c r="D252" s="590"/>
      <c r="E252" s="463" t="s">
        <v>613</v>
      </c>
      <c r="F252" s="464">
        <f t="shared" si="68"/>
        <v>0</v>
      </c>
      <c r="G252" s="464">
        <f t="shared" si="68"/>
        <v>0</v>
      </c>
      <c r="H252" s="464">
        <f t="shared" si="68"/>
        <v>0</v>
      </c>
      <c r="I252" s="464"/>
      <c r="J252" s="464"/>
      <c r="K252" s="464">
        <f t="shared" si="69"/>
        <v>0</v>
      </c>
      <c r="L252" s="464">
        <f t="shared" si="69"/>
        <v>0</v>
      </c>
      <c r="M252" s="464">
        <f t="shared" si="69"/>
        <v>0</v>
      </c>
      <c r="N252" s="464">
        <f t="shared" si="69"/>
        <v>0</v>
      </c>
      <c r="O252" s="464">
        <f t="shared" si="69"/>
        <v>0</v>
      </c>
      <c r="P252" s="449">
        <f t="shared" si="69"/>
        <v>0</v>
      </c>
      <c r="Q252" s="365"/>
      <c r="R252" s="365"/>
      <c r="S252" s="365"/>
      <c r="Z252" s="452"/>
      <c r="AA252" s="452"/>
    </row>
    <row r="253" spans="1:27">
      <c r="A253" s="365"/>
      <c r="C253" s="361" t="s">
        <v>23</v>
      </c>
      <c r="D253" s="590" t="s">
        <v>615</v>
      </c>
      <c r="E253" s="465" t="s">
        <v>566</v>
      </c>
      <c r="F253" s="466">
        <f t="shared" ref="F253:P253" si="70">SUBTOTAL(9,F251:F252)</f>
        <v>0</v>
      </c>
      <c r="G253" s="466">
        <f t="shared" si="70"/>
        <v>0</v>
      </c>
      <c r="H253" s="466">
        <f t="shared" si="70"/>
        <v>0</v>
      </c>
      <c r="I253" s="467"/>
      <c r="J253" s="466"/>
      <c r="K253" s="466">
        <f t="shared" si="70"/>
        <v>0</v>
      </c>
      <c r="L253" s="466">
        <f t="shared" si="70"/>
        <v>0</v>
      </c>
      <c r="M253" s="466">
        <f t="shared" si="70"/>
        <v>0</v>
      </c>
      <c r="N253" s="466">
        <f t="shared" si="70"/>
        <v>0</v>
      </c>
      <c r="O253" s="466">
        <f t="shared" si="70"/>
        <v>0</v>
      </c>
      <c r="P253" s="466">
        <f t="shared" si="70"/>
        <v>0</v>
      </c>
      <c r="Q253" s="365"/>
      <c r="R253" s="365"/>
      <c r="S253" s="365"/>
      <c r="Z253" s="452"/>
      <c r="AA253" s="452"/>
    </row>
    <row r="254" spans="1:27">
      <c r="A254" s="365"/>
      <c r="C254" s="361" t="s">
        <v>135</v>
      </c>
      <c r="D254" s="590" t="s">
        <v>599</v>
      </c>
      <c r="E254" s="463" t="s">
        <v>73</v>
      </c>
      <c r="F254" s="464">
        <f t="shared" ref="F254:H255" si="71">SUMIFS(F$3:F$91,$D$3:$D$91,$C254,$C$3:$C$91,$E254,$E$3:$E$91,$E$84)</f>
        <v>3183.5334794999999</v>
      </c>
      <c r="G254" s="464">
        <f t="shared" si="71"/>
        <v>929.74358819999998</v>
      </c>
      <c r="H254" s="464">
        <f t="shared" si="71"/>
        <v>61.929151922000003</v>
      </c>
      <c r="I254" s="464"/>
      <c r="J254" s="464"/>
      <c r="K254" s="464">
        <f t="shared" ref="K254:P255" si="72">SUMIFS(K$3:K$91,$D$3:$D$91,$C254,$C$3:$C$91,$E254,$E$3:$E$91,$E$84)</f>
        <v>4350</v>
      </c>
      <c r="L254" s="464">
        <f t="shared" si="72"/>
        <v>7879.4976316000002</v>
      </c>
      <c r="M254" s="464">
        <f t="shared" si="72"/>
        <v>378.0011409</v>
      </c>
      <c r="N254" s="464">
        <f t="shared" si="72"/>
        <v>378.0011409</v>
      </c>
      <c r="O254" s="464">
        <f t="shared" si="72"/>
        <v>0</v>
      </c>
      <c r="P254" s="449">
        <f t="shared" si="72"/>
        <v>26160.706133021999</v>
      </c>
      <c r="Q254" s="365"/>
      <c r="R254" s="365"/>
      <c r="S254" s="365"/>
      <c r="Z254" s="452"/>
      <c r="AA254" s="452"/>
    </row>
    <row r="255" spans="1:27">
      <c r="A255" s="365"/>
      <c r="C255" s="361" t="s">
        <v>135</v>
      </c>
      <c r="D255" s="590"/>
      <c r="E255" s="463" t="s">
        <v>613</v>
      </c>
      <c r="F255" s="464">
        <f t="shared" si="71"/>
        <v>698.25785593199998</v>
      </c>
      <c r="G255" s="464">
        <f t="shared" si="71"/>
        <v>81.050103100000001</v>
      </c>
      <c r="H255" s="464">
        <f t="shared" si="71"/>
        <v>9.2001058659999977</v>
      </c>
      <c r="I255" s="464"/>
      <c r="J255" s="464"/>
      <c r="K255" s="464">
        <f t="shared" si="72"/>
        <v>73.687713099999996</v>
      </c>
      <c r="L255" s="464">
        <f t="shared" si="72"/>
        <v>788.13754750399994</v>
      </c>
      <c r="M255" s="464">
        <f t="shared" si="72"/>
        <v>174.59422645400005</v>
      </c>
      <c r="N255" s="464">
        <f t="shared" si="72"/>
        <v>174.59422645400005</v>
      </c>
      <c r="O255" s="464">
        <f t="shared" si="72"/>
        <v>0</v>
      </c>
      <c r="P255" s="449">
        <f t="shared" si="72"/>
        <v>2054.8161605740002</v>
      </c>
      <c r="Q255" s="365"/>
      <c r="R255" s="365"/>
      <c r="S255" s="365"/>
      <c r="Z255" s="452"/>
      <c r="AA255" s="452"/>
    </row>
    <row r="256" spans="1:27">
      <c r="A256" s="365"/>
      <c r="C256" s="361" t="s">
        <v>135</v>
      </c>
      <c r="D256" s="590" t="s">
        <v>615</v>
      </c>
      <c r="E256" s="465" t="s">
        <v>566</v>
      </c>
      <c r="F256" s="466">
        <f t="shared" ref="F256:P256" si="73">SUBTOTAL(9,F254:F255)</f>
        <v>3881.7913354319999</v>
      </c>
      <c r="G256" s="466">
        <f t="shared" si="73"/>
        <v>1010.7936913</v>
      </c>
      <c r="H256" s="466">
        <f t="shared" si="73"/>
        <v>71.129257788000004</v>
      </c>
      <c r="I256" s="467"/>
      <c r="J256" s="466"/>
      <c r="K256" s="466">
        <f t="shared" si="73"/>
        <v>4423.6877131000001</v>
      </c>
      <c r="L256" s="466">
        <f t="shared" si="73"/>
        <v>8667.6351791039997</v>
      </c>
      <c r="M256" s="466">
        <f t="shared" si="73"/>
        <v>552.59536735400002</v>
      </c>
      <c r="N256" s="466">
        <f t="shared" si="73"/>
        <v>552.59536735400002</v>
      </c>
      <c r="O256" s="466">
        <f t="shared" si="73"/>
        <v>0</v>
      </c>
      <c r="P256" s="466">
        <f t="shared" si="73"/>
        <v>28215.522293595997</v>
      </c>
      <c r="Q256" s="365"/>
      <c r="R256" s="365"/>
      <c r="S256" s="365"/>
      <c r="Z256" s="452"/>
      <c r="AA256" s="452"/>
    </row>
    <row r="257" spans="1:27">
      <c r="A257" s="365"/>
      <c r="C257" s="361" t="s">
        <v>27</v>
      </c>
      <c r="D257" s="590" t="s">
        <v>597</v>
      </c>
      <c r="E257" s="463" t="s">
        <v>73</v>
      </c>
      <c r="F257" s="464">
        <f t="shared" ref="F257:H258" si="74">SUMIFS(F$3:F$91,$D$3:$D$91,$C257,$C$3:$C$91,$E257,$E$3:$E$91,$E$84)</f>
        <v>2852.6024322570001</v>
      </c>
      <c r="G257" s="464">
        <f t="shared" si="74"/>
        <v>853.62329689000001</v>
      </c>
      <c r="H257" s="464">
        <f t="shared" si="74"/>
        <v>57.585598163</v>
      </c>
      <c r="I257" s="464"/>
      <c r="J257" s="464"/>
      <c r="K257" s="464">
        <f t="shared" ref="K257:P258" si="75">SUMIFS(K$3:K$91,$D$3:$D$91,$C257,$C$3:$C$91,$E257,$E$3:$E$91,$E$84)</f>
        <v>2786.3</v>
      </c>
      <c r="L257" s="464">
        <f t="shared" si="75"/>
        <v>5229.7647175999991</v>
      </c>
      <c r="M257" s="464">
        <f t="shared" si="75"/>
        <v>345.191578978</v>
      </c>
      <c r="N257" s="464">
        <f t="shared" si="75"/>
        <v>345.191578978</v>
      </c>
      <c r="O257" s="464">
        <f t="shared" si="75"/>
        <v>0</v>
      </c>
      <c r="P257" s="449">
        <f t="shared" si="75"/>
        <v>16666.698805066004</v>
      </c>
      <c r="Q257" s="365"/>
      <c r="R257" s="365"/>
      <c r="S257" s="365"/>
      <c r="Z257" s="452"/>
      <c r="AA257" s="452"/>
    </row>
    <row r="258" spans="1:27">
      <c r="A258" s="365"/>
      <c r="C258" s="361" t="s">
        <v>27</v>
      </c>
      <c r="D258" s="590"/>
      <c r="E258" s="463" t="s">
        <v>613</v>
      </c>
      <c r="F258" s="464">
        <f t="shared" si="74"/>
        <v>446.92824940000003</v>
      </c>
      <c r="G258" s="464">
        <f t="shared" si="74"/>
        <v>52.704289260000003</v>
      </c>
      <c r="H258" s="464">
        <f t="shared" si="74"/>
        <v>10.091954411000001</v>
      </c>
      <c r="I258" s="464"/>
      <c r="J258" s="464"/>
      <c r="K258" s="464">
        <f t="shared" si="75"/>
        <v>0.26244659999999997</v>
      </c>
      <c r="L258" s="464">
        <f t="shared" si="75"/>
        <v>245.4424405</v>
      </c>
      <c r="M258" s="464">
        <f t="shared" si="75"/>
        <v>74.129748258000006</v>
      </c>
      <c r="N258" s="464">
        <f t="shared" si="75"/>
        <v>75.846047158000005</v>
      </c>
      <c r="O258" s="464">
        <f t="shared" si="75"/>
        <v>0</v>
      </c>
      <c r="P258" s="449">
        <f t="shared" si="75"/>
        <v>936.46507445600002</v>
      </c>
      <c r="Q258" s="365"/>
      <c r="R258" s="365"/>
      <c r="S258" s="365"/>
      <c r="Z258" s="452"/>
      <c r="AA258" s="452"/>
    </row>
    <row r="259" spans="1:27">
      <c r="A259" s="365"/>
      <c r="B259" s="361" t="s">
        <v>23</v>
      </c>
      <c r="C259" s="361" t="s">
        <v>27</v>
      </c>
      <c r="D259" s="590" t="s">
        <v>616</v>
      </c>
      <c r="E259" s="465" t="s">
        <v>566</v>
      </c>
      <c r="F259" s="466">
        <f t="shared" ref="F259:P259" si="76">SUBTOTAL(9,F257:F258)</f>
        <v>3299.5306816570001</v>
      </c>
      <c r="G259" s="466">
        <f t="shared" si="76"/>
        <v>906.32758615</v>
      </c>
      <c r="H259" s="466">
        <f t="shared" si="76"/>
        <v>67.677552574000003</v>
      </c>
      <c r="I259" s="467"/>
      <c r="J259" s="466"/>
      <c r="K259" s="466">
        <f t="shared" si="76"/>
        <v>2786.5624466000004</v>
      </c>
      <c r="L259" s="466">
        <f t="shared" si="76"/>
        <v>5475.2071580999991</v>
      </c>
      <c r="M259" s="466">
        <f t="shared" si="76"/>
        <v>419.321327236</v>
      </c>
      <c r="N259" s="466">
        <f t="shared" si="76"/>
        <v>421.03762613599997</v>
      </c>
      <c r="O259" s="466">
        <f t="shared" si="76"/>
        <v>0</v>
      </c>
      <c r="P259" s="466">
        <f t="shared" si="76"/>
        <v>17603.163879522002</v>
      </c>
      <c r="Q259" s="365"/>
      <c r="R259" s="365"/>
      <c r="S259" s="365"/>
      <c r="Z259" s="452"/>
      <c r="AA259" s="452"/>
    </row>
    <row r="260" spans="1:27">
      <c r="A260" s="365"/>
      <c r="C260" s="361" t="s">
        <v>28</v>
      </c>
      <c r="D260" s="590" t="s">
        <v>598</v>
      </c>
      <c r="E260" s="463" t="s">
        <v>73</v>
      </c>
      <c r="F260" s="464">
        <f t="shared" ref="F260:H261" si="77">SUMIFS(F$3:F$91,$D$3:$D$91,$C260,$C$3:$C$91,$E260,$E$3:$E$91,$E$84)</f>
        <v>2261.6835369999999</v>
      </c>
      <c r="G260" s="464">
        <f t="shared" si="77"/>
        <v>661.79872750000004</v>
      </c>
      <c r="H260" s="464">
        <f t="shared" si="77"/>
        <v>44.120306999999997</v>
      </c>
      <c r="I260" s="464"/>
      <c r="J260" s="464"/>
      <c r="K260" s="464">
        <f t="shared" ref="K260:P261" si="78">SUMIFS(K$3:K$91,$D$3:$D$91,$C260,$C$3:$C$91,$E260,$E$3:$E$91,$E$84)</f>
        <v>0</v>
      </c>
      <c r="L260" s="464">
        <f t="shared" si="78"/>
        <v>2715.0291608000002</v>
      </c>
      <c r="M260" s="464">
        <f t="shared" si="78"/>
        <v>246.56212980000001</v>
      </c>
      <c r="N260" s="464">
        <f t="shared" si="78"/>
        <v>246.56212980000001</v>
      </c>
      <c r="O260" s="464">
        <f t="shared" si="78"/>
        <v>0</v>
      </c>
      <c r="P260" s="449">
        <f t="shared" si="78"/>
        <v>6177.6448908999992</v>
      </c>
      <c r="Q260" s="365"/>
      <c r="R260" s="365"/>
      <c r="S260" s="365"/>
      <c r="Z260" s="452"/>
      <c r="AA260" s="452"/>
    </row>
    <row r="261" spans="1:27">
      <c r="A261" s="365"/>
      <c r="B261" s="365"/>
      <c r="C261" s="361" t="s">
        <v>28</v>
      </c>
      <c r="D261" s="590"/>
      <c r="E261" s="463" t="s">
        <v>613</v>
      </c>
      <c r="F261" s="464">
        <f t="shared" si="77"/>
        <v>59.366703700000002</v>
      </c>
      <c r="G261" s="464">
        <f t="shared" si="77"/>
        <v>5.9177004999999996</v>
      </c>
      <c r="H261" s="464">
        <f t="shared" si="77"/>
        <v>1.183562</v>
      </c>
      <c r="I261" s="464"/>
      <c r="J261" s="464"/>
      <c r="K261" s="464">
        <f t="shared" si="78"/>
        <v>48.5321237</v>
      </c>
      <c r="L261" s="464">
        <f t="shared" si="78"/>
        <v>4.7122292000000003</v>
      </c>
      <c r="M261" s="464">
        <f t="shared" si="78"/>
        <v>1.4670177</v>
      </c>
      <c r="N261" s="464">
        <f t="shared" si="78"/>
        <v>1.5152617660000001</v>
      </c>
      <c r="O261" s="464">
        <f t="shared" si="78"/>
        <v>0</v>
      </c>
      <c r="P261" s="449">
        <f t="shared" si="78"/>
        <v>122.694598566</v>
      </c>
      <c r="Q261" s="365"/>
      <c r="R261" s="365"/>
      <c r="S261" s="365"/>
      <c r="Z261" s="452"/>
      <c r="AA261" s="452"/>
    </row>
    <row r="262" spans="1:27">
      <c r="A262" s="365"/>
      <c r="B262" s="365"/>
      <c r="C262" s="361" t="s">
        <v>28</v>
      </c>
      <c r="D262" s="590" t="s">
        <v>617</v>
      </c>
      <c r="E262" s="465" t="s">
        <v>566</v>
      </c>
      <c r="F262" s="466">
        <f t="shared" ref="F262:P262" si="79">SUBTOTAL(9,F260:F261)</f>
        <v>2321.0502406999999</v>
      </c>
      <c r="G262" s="466">
        <f t="shared" si="79"/>
        <v>667.71642800000006</v>
      </c>
      <c r="H262" s="466">
        <f t="shared" si="79"/>
        <v>45.303868999999999</v>
      </c>
      <c r="I262" s="467"/>
      <c r="J262" s="466"/>
      <c r="K262" s="466">
        <f t="shared" si="79"/>
        <v>48.5321237</v>
      </c>
      <c r="L262" s="466">
        <f t="shared" si="79"/>
        <v>2719.7413900000001</v>
      </c>
      <c r="M262" s="466">
        <f t="shared" si="79"/>
        <v>248.02914750000002</v>
      </c>
      <c r="N262" s="466">
        <f t="shared" si="79"/>
        <v>248.07739156600002</v>
      </c>
      <c r="O262" s="466">
        <f t="shared" si="79"/>
        <v>0</v>
      </c>
      <c r="P262" s="466">
        <f t="shared" si="79"/>
        <v>6300.3394894659996</v>
      </c>
      <c r="Q262" s="365"/>
      <c r="R262" s="365"/>
      <c r="S262" s="365"/>
      <c r="Z262" s="452"/>
      <c r="AA262" s="452"/>
    </row>
    <row r="263" spans="1:27">
      <c r="A263" s="365"/>
      <c r="B263" s="365"/>
      <c r="C263" s="361" t="s">
        <v>623</v>
      </c>
      <c r="D263" s="590" t="s">
        <v>618</v>
      </c>
      <c r="E263" s="463" t="s">
        <v>73</v>
      </c>
      <c r="F263" s="464">
        <f t="shared" ref="F263:H264" si="80">SUMIFS(F$3:F$91,$D$3:$D$91,$C263,$C$3:$C$91,$E263,$E$3:$E$91,$E$84)</f>
        <v>0</v>
      </c>
      <c r="G263" s="464">
        <f t="shared" si="80"/>
        <v>0</v>
      </c>
      <c r="H263" s="464">
        <f t="shared" si="80"/>
        <v>0</v>
      </c>
      <c r="I263" s="464"/>
      <c r="J263" s="464"/>
      <c r="K263" s="464">
        <f t="shared" ref="K263:P264" si="81">SUMIFS(K$3:K$91,$D$3:$D$91,$C263,$C$3:$C$91,$E263,$E$3:$E$91,$E$84)</f>
        <v>0</v>
      </c>
      <c r="L263" s="464">
        <f t="shared" si="81"/>
        <v>0</v>
      </c>
      <c r="M263" s="464">
        <f t="shared" si="81"/>
        <v>0</v>
      </c>
      <c r="N263" s="464">
        <f t="shared" si="81"/>
        <v>0</v>
      </c>
      <c r="O263" s="464">
        <f t="shared" si="81"/>
        <v>0</v>
      </c>
      <c r="P263" s="449">
        <f t="shared" si="81"/>
        <v>0</v>
      </c>
      <c r="Q263" s="365"/>
      <c r="R263" s="365"/>
      <c r="S263" s="365"/>
      <c r="Z263" s="452"/>
      <c r="AA263" s="452"/>
    </row>
    <row r="264" spans="1:27">
      <c r="A264" s="365"/>
      <c r="B264" s="365"/>
      <c r="C264" s="361" t="s">
        <v>623</v>
      </c>
      <c r="D264" s="590"/>
      <c r="E264" s="463" t="s">
        <v>613</v>
      </c>
      <c r="F264" s="464">
        <f t="shared" si="80"/>
        <v>0</v>
      </c>
      <c r="G264" s="464">
        <f t="shared" si="80"/>
        <v>0</v>
      </c>
      <c r="H264" s="464">
        <f t="shared" si="80"/>
        <v>0</v>
      </c>
      <c r="I264" s="464"/>
      <c r="J264" s="464"/>
      <c r="K264" s="464">
        <f t="shared" si="81"/>
        <v>0</v>
      </c>
      <c r="L264" s="464">
        <f t="shared" si="81"/>
        <v>0</v>
      </c>
      <c r="M264" s="464">
        <f t="shared" si="81"/>
        <v>0</v>
      </c>
      <c r="N264" s="464">
        <f t="shared" si="81"/>
        <v>0</v>
      </c>
      <c r="O264" s="464">
        <f t="shared" si="81"/>
        <v>0</v>
      </c>
      <c r="P264" s="449">
        <f t="shared" si="81"/>
        <v>0</v>
      </c>
      <c r="Q264" s="365"/>
      <c r="R264" s="365"/>
      <c r="S264" s="365"/>
      <c r="Z264" s="452"/>
      <c r="AA264" s="452"/>
    </row>
    <row r="265" spans="1:27">
      <c r="A265" s="365"/>
      <c r="B265" s="365"/>
      <c r="C265" s="361" t="s">
        <v>623</v>
      </c>
      <c r="D265" s="590"/>
      <c r="E265" s="465" t="s">
        <v>566</v>
      </c>
      <c r="F265" s="466">
        <f t="shared" ref="F265:P265" si="82">SUBTOTAL(9,F263:F264)</f>
        <v>0</v>
      </c>
      <c r="G265" s="466">
        <f t="shared" si="82"/>
        <v>0</v>
      </c>
      <c r="H265" s="466">
        <f t="shared" si="82"/>
        <v>0</v>
      </c>
      <c r="I265" s="467"/>
      <c r="J265" s="466"/>
      <c r="K265" s="466">
        <f t="shared" si="82"/>
        <v>0</v>
      </c>
      <c r="L265" s="466">
        <f t="shared" si="82"/>
        <v>0</v>
      </c>
      <c r="M265" s="466">
        <f t="shared" si="82"/>
        <v>0</v>
      </c>
      <c r="N265" s="466">
        <f t="shared" si="82"/>
        <v>0</v>
      </c>
      <c r="O265" s="466">
        <f t="shared" si="82"/>
        <v>0</v>
      </c>
      <c r="P265" s="466">
        <f t="shared" si="82"/>
        <v>0</v>
      </c>
      <c r="Q265" s="365"/>
      <c r="R265" s="365"/>
      <c r="S265" s="365"/>
      <c r="Z265" s="452"/>
      <c r="AA265" s="452"/>
    </row>
    <row r="266" spans="1:27">
      <c r="A266" s="365"/>
      <c r="B266" s="365"/>
      <c r="C266" s="361" t="s">
        <v>136</v>
      </c>
      <c r="D266" s="590" t="s">
        <v>600</v>
      </c>
      <c r="E266" s="463" t="s">
        <v>73</v>
      </c>
      <c r="F266" s="464">
        <f t="shared" ref="F266:H267" si="83">SUMIFS(F$3:F$91,$D$3:$D$91,$C266,$C$3:$C$91,$E266,$E$3:$E$91,$E$84)</f>
        <v>0</v>
      </c>
      <c r="G266" s="464">
        <f t="shared" si="83"/>
        <v>0</v>
      </c>
      <c r="H266" s="464">
        <f t="shared" si="83"/>
        <v>0</v>
      </c>
      <c r="I266" s="464"/>
      <c r="J266" s="464"/>
      <c r="K266" s="464">
        <f t="shared" ref="K266:P267" si="84">SUMIFS(K$3:K$91,$D$3:$D$91,$C266,$C$3:$C$91,$E266,$E$3:$E$91,$E$84)</f>
        <v>0</v>
      </c>
      <c r="L266" s="464">
        <f t="shared" si="84"/>
        <v>0</v>
      </c>
      <c r="M266" s="464">
        <f t="shared" si="84"/>
        <v>0</v>
      </c>
      <c r="N266" s="464">
        <f t="shared" si="84"/>
        <v>0</v>
      </c>
      <c r="O266" s="464">
        <f t="shared" si="84"/>
        <v>0</v>
      </c>
      <c r="P266" s="449">
        <f t="shared" si="84"/>
        <v>0</v>
      </c>
      <c r="Q266" s="365"/>
      <c r="R266" s="365"/>
      <c r="S266" s="365"/>
      <c r="Z266" s="452"/>
      <c r="AA266" s="452"/>
    </row>
    <row r="267" spans="1:27">
      <c r="A267" s="365"/>
      <c r="B267" s="365"/>
      <c r="C267" s="361" t="s">
        <v>136</v>
      </c>
      <c r="D267" s="590"/>
      <c r="E267" s="463" t="s">
        <v>613</v>
      </c>
      <c r="F267" s="464">
        <f t="shared" si="83"/>
        <v>2904.2339354000001</v>
      </c>
      <c r="G267" s="464">
        <f t="shared" si="83"/>
        <v>702</v>
      </c>
      <c r="H267" s="464">
        <f t="shared" si="83"/>
        <v>20</v>
      </c>
      <c r="I267" s="464"/>
      <c r="J267" s="464"/>
      <c r="K267" s="464">
        <f t="shared" si="84"/>
        <v>0</v>
      </c>
      <c r="L267" s="464">
        <f t="shared" si="84"/>
        <v>0</v>
      </c>
      <c r="M267" s="464">
        <f t="shared" si="84"/>
        <v>279</v>
      </c>
      <c r="N267" s="464">
        <f t="shared" si="84"/>
        <v>279.38105419999999</v>
      </c>
      <c r="O267" s="464">
        <f t="shared" si="84"/>
        <v>0</v>
      </c>
      <c r="P267" s="449">
        <f t="shared" si="84"/>
        <v>4357.6149895999997</v>
      </c>
      <c r="Q267" s="365"/>
      <c r="R267" s="365"/>
      <c r="S267" s="365"/>
      <c r="Z267" s="452"/>
      <c r="AA267" s="452"/>
    </row>
    <row r="268" spans="1:27">
      <c r="A268" s="365"/>
      <c r="B268" s="365"/>
      <c r="C268" s="361" t="s">
        <v>136</v>
      </c>
      <c r="D268" s="590" t="s">
        <v>619</v>
      </c>
      <c r="E268" s="465" t="s">
        <v>566</v>
      </c>
      <c r="F268" s="466">
        <f t="shared" ref="F268:P268" si="85">SUBTOTAL(9,F266:F267)</f>
        <v>2904.2339354000001</v>
      </c>
      <c r="G268" s="466">
        <f t="shared" si="85"/>
        <v>702</v>
      </c>
      <c r="H268" s="466">
        <f t="shared" si="85"/>
        <v>20</v>
      </c>
      <c r="I268" s="467"/>
      <c r="J268" s="466"/>
      <c r="K268" s="466">
        <f t="shared" si="85"/>
        <v>0</v>
      </c>
      <c r="L268" s="466">
        <f t="shared" si="85"/>
        <v>0</v>
      </c>
      <c r="M268" s="466">
        <f t="shared" si="85"/>
        <v>279</v>
      </c>
      <c r="N268" s="466">
        <f t="shared" si="85"/>
        <v>279.38105419999999</v>
      </c>
      <c r="O268" s="466">
        <f t="shared" si="85"/>
        <v>0</v>
      </c>
      <c r="P268" s="466">
        <f t="shared" si="85"/>
        <v>4357.6149895999997</v>
      </c>
      <c r="Q268" s="365"/>
      <c r="R268" s="365"/>
      <c r="S268" s="365"/>
      <c r="Z268" s="452"/>
      <c r="AA268" s="452"/>
    </row>
    <row r="269" spans="1:27">
      <c r="A269" s="365"/>
      <c r="B269" s="365"/>
      <c r="C269" s="361" t="s">
        <v>26</v>
      </c>
      <c r="D269" s="590" t="s">
        <v>602</v>
      </c>
      <c r="E269" s="463" t="s">
        <v>73</v>
      </c>
      <c r="F269" s="464">
        <f t="shared" ref="F269:H270" si="86">SUMIFS(F$3:F$91,$D$3:$D$91,$C269,$C$3:$C$91,$E269,$E$3:$E$91,$E$84)</f>
        <v>16.45</v>
      </c>
      <c r="G269" s="464">
        <f t="shared" si="86"/>
        <v>4.92</v>
      </c>
      <c r="H269" s="464">
        <f t="shared" si="86"/>
        <v>0.33</v>
      </c>
      <c r="I269" s="464"/>
      <c r="J269" s="464"/>
      <c r="K269" s="464">
        <f t="shared" ref="K269:P270" si="87">SUMIFS(K$3:K$91,$D$3:$D$91,$C269,$C$3:$C$91,$E269,$E$3:$E$91,$E$84)</f>
        <v>0</v>
      </c>
      <c r="L269" s="464">
        <f t="shared" si="87"/>
        <v>2862.23</v>
      </c>
      <c r="M269" s="464">
        <f t="shared" si="87"/>
        <v>7.9</v>
      </c>
      <c r="N269" s="464">
        <f t="shared" si="87"/>
        <v>7.9</v>
      </c>
      <c r="O269" s="464">
        <f t="shared" si="87"/>
        <v>0</v>
      </c>
      <c r="P269" s="449">
        <f t="shared" si="87"/>
        <v>2982.6600000000003</v>
      </c>
      <c r="Q269" s="365"/>
      <c r="R269" s="365"/>
      <c r="S269" s="365"/>
      <c r="Z269" s="452"/>
      <c r="AA269" s="452"/>
    </row>
    <row r="270" spans="1:27">
      <c r="A270" s="365"/>
      <c r="B270" s="365"/>
      <c r="C270" s="361" t="s">
        <v>26</v>
      </c>
      <c r="D270" s="590"/>
      <c r="E270" s="463" t="s">
        <v>613</v>
      </c>
      <c r="F270" s="464">
        <f t="shared" si="86"/>
        <v>1.9107710999999998</v>
      </c>
      <c r="G270" s="464">
        <f t="shared" si="86"/>
        <v>0.30700859999999996</v>
      </c>
      <c r="H270" s="464">
        <f t="shared" si="86"/>
        <v>2.5310900000000001E-2</v>
      </c>
      <c r="I270" s="464"/>
      <c r="J270" s="464"/>
      <c r="K270" s="464">
        <f t="shared" si="87"/>
        <v>0</v>
      </c>
      <c r="L270" s="464">
        <f t="shared" si="87"/>
        <v>91.928700300000003</v>
      </c>
      <c r="M270" s="464">
        <f t="shared" si="87"/>
        <v>53.289556599999997</v>
      </c>
      <c r="N270" s="464">
        <f t="shared" si="87"/>
        <v>55.562239199999993</v>
      </c>
      <c r="O270" s="464">
        <f t="shared" si="87"/>
        <v>0</v>
      </c>
      <c r="P270" s="449">
        <f t="shared" si="87"/>
        <v>207.41743539999999</v>
      </c>
      <c r="Q270" s="365"/>
      <c r="R270" s="365"/>
      <c r="S270" s="365"/>
      <c r="Z270" s="452"/>
      <c r="AA270" s="452"/>
    </row>
    <row r="271" spans="1:27">
      <c r="A271" s="365"/>
      <c r="B271" s="365"/>
      <c r="C271" s="361" t="s">
        <v>26</v>
      </c>
      <c r="D271" s="590" t="s">
        <v>620</v>
      </c>
      <c r="E271" s="465" t="s">
        <v>566</v>
      </c>
      <c r="F271" s="466">
        <f t="shared" ref="F271:P271" si="88">SUBTOTAL(9,F269:F270)</f>
        <v>18.360771100000001</v>
      </c>
      <c r="G271" s="466">
        <f t="shared" si="88"/>
        <v>5.2270085999999996</v>
      </c>
      <c r="H271" s="466">
        <f t="shared" si="88"/>
        <v>0.35531090000000004</v>
      </c>
      <c r="I271" s="467"/>
      <c r="J271" s="466"/>
      <c r="K271" s="466">
        <f t="shared" si="88"/>
        <v>0</v>
      </c>
      <c r="L271" s="466">
        <f t="shared" si="88"/>
        <v>2954.1587003</v>
      </c>
      <c r="M271" s="466">
        <f t="shared" si="88"/>
        <v>61.189556599999996</v>
      </c>
      <c r="N271" s="466">
        <f t="shared" si="88"/>
        <v>63.462239199999992</v>
      </c>
      <c r="O271" s="466">
        <f t="shared" si="88"/>
        <v>0</v>
      </c>
      <c r="P271" s="466">
        <f t="shared" si="88"/>
        <v>3190.0774354000005</v>
      </c>
      <c r="Q271" s="365"/>
      <c r="R271" s="365"/>
      <c r="S271" s="365"/>
      <c r="Z271" s="452"/>
      <c r="AA271" s="452"/>
    </row>
    <row r="272" spans="1:27">
      <c r="A272" s="365"/>
      <c r="B272" s="365"/>
      <c r="C272" s="361" t="s">
        <v>31</v>
      </c>
      <c r="D272" s="590" t="s">
        <v>593</v>
      </c>
      <c r="E272" s="463" t="s">
        <v>73</v>
      </c>
      <c r="F272" s="464">
        <f t="shared" ref="F272:H273" si="89">SUMIFS(F$3:F$91,$D$3:$D$91,$C272,$C$3:$C$91,$E272,$E$3:$E$91,$E$84)</f>
        <v>16.838377999999999</v>
      </c>
      <c r="G272" s="464">
        <f t="shared" si="89"/>
        <v>5.0515135280000001</v>
      </c>
      <c r="H272" s="464">
        <f t="shared" si="89"/>
        <v>0.3367676</v>
      </c>
      <c r="I272" s="464"/>
      <c r="J272" s="464"/>
      <c r="K272" s="464">
        <f t="shared" ref="K272:P273" si="90">SUMIFS(K$3:K$91,$D$3:$D$91,$C272,$C$3:$C$91,$E272,$E$3:$E$91,$E$84)</f>
        <v>0</v>
      </c>
      <c r="L272" s="464">
        <f t="shared" si="90"/>
        <v>6.7050843999999996</v>
      </c>
      <c r="M272" s="464">
        <f t="shared" si="90"/>
        <v>4.0148478000000001</v>
      </c>
      <c r="N272" s="464">
        <f t="shared" si="90"/>
        <v>4.0148478000000001</v>
      </c>
      <c r="O272" s="464">
        <f t="shared" si="90"/>
        <v>0</v>
      </c>
      <c r="P272" s="449">
        <f t="shared" si="90"/>
        <v>42.910098827999995</v>
      </c>
      <c r="Q272" s="365"/>
      <c r="R272" s="365"/>
      <c r="S272" s="365"/>
      <c r="Z272" s="452"/>
      <c r="AA272" s="452"/>
    </row>
    <row r="273" spans="1:27">
      <c r="A273" s="365"/>
      <c r="B273" s="365"/>
      <c r="C273" s="361" t="s">
        <v>31</v>
      </c>
      <c r="D273" s="590"/>
      <c r="E273" s="463" t="s">
        <v>613</v>
      </c>
      <c r="F273" s="464">
        <f t="shared" si="89"/>
        <v>0</v>
      </c>
      <c r="G273" s="464">
        <f t="shared" si="89"/>
        <v>0</v>
      </c>
      <c r="H273" s="464">
        <f t="shared" si="89"/>
        <v>0</v>
      </c>
      <c r="I273" s="464"/>
      <c r="J273" s="464"/>
      <c r="K273" s="464">
        <f t="shared" si="90"/>
        <v>0</v>
      </c>
      <c r="L273" s="464">
        <f t="shared" si="90"/>
        <v>0</v>
      </c>
      <c r="M273" s="464">
        <f t="shared" si="90"/>
        <v>0</v>
      </c>
      <c r="N273" s="464">
        <f t="shared" si="90"/>
        <v>0</v>
      </c>
      <c r="O273" s="464">
        <f t="shared" si="90"/>
        <v>0</v>
      </c>
      <c r="P273" s="449">
        <f t="shared" si="90"/>
        <v>0</v>
      </c>
      <c r="Q273" s="365"/>
      <c r="R273" s="365"/>
      <c r="S273" s="365"/>
      <c r="Z273" s="452"/>
      <c r="AA273" s="452"/>
    </row>
    <row r="274" spans="1:27">
      <c r="A274" s="365"/>
      <c r="B274" s="365"/>
      <c r="C274" s="361" t="s">
        <v>31</v>
      </c>
      <c r="D274" s="590" t="s">
        <v>621</v>
      </c>
      <c r="E274" s="465" t="s">
        <v>566</v>
      </c>
      <c r="F274" s="466">
        <f t="shared" ref="F274:P274" si="91">SUBTOTAL(9,F272:F273)</f>
        <v>16.838377999999999</v>
      </c>
      <c r="G274" s="466">
        <f t="shared" si="91"/>
        <v>5.0515135280000001</v>
      </c>
      <c r="H274" s="466">
        <f t="shared" si="91"/>
        <v>0.3367676</v>
      </c>
      <c r="I274" s="467"/>
      <c r="J274" s="466"/>
      <c r="K274" s="466">
        <f t="shared" si="91"/>
        <v>0</v>
      </c>
      <c r="L274" s="466">
        <f t="shared" si="91"/>
        <v>6.7050843999999996</v>
      </c>
      <c r="M274" s="466">
        <f t="shared" si="91"/>
        <v>4.0148478000000001</v>
      </c>
      <c r="N274" s="466">
        <f t="shared" si="91"/>
        <v>4.0148478000000001</v>
      </c>
      <c r="O274" s="466">
        <f t="shared" si="91"/>
        <v>0</v>
      </c>
      <c r="P274" s="466">
        <f t="shared" si="91"/>
        <v>42.910098827999995</v>
      </c>
      <c r="Q274" s="365"/>
      <c r="R274" s="365"/>
      <c r="S274" s="365"/>
      <c r="Z274" s="452"/>
      <c r="AA274" s="452"/>
    </row>
    <row r="275" spans="1:27">
      <c r="A275" s="365"/>
      <c r="B275" s="365"/>
      <c r="C275" s="361" t="s">
        <v>29</v>
      </c>
      <c r="D275" s="590" t="s">
        <v>601</v>
      </c>
      <c r="E275" s="463" t="s">
        <v>73</v>
      </c>
      <c r="F275" s="464">
        <f t="shared" ref="F275:H276" si="92">SUMIFS(F$3:F$91,$D$3:$D$91,$C275,$C$3:$C$91,$E275,$E$3:$E$91,$E$84)</f>
        <v>606.12</v>
      </c>
      <c r="G275" s="464">
        <f t="shared" si="92"/>
        <v>180.34</v>
      </c>
      <c r="H275" s="464">
        <f t="shared" si="92"/>
        <v>12.49</v>
      </c>
      <c r="I275" s="464"/>
      <c r="J275" s="464"/>
      <c r="K275" s="464">
        <f t="shared" ref="K275:P276" si="93">SUMIFS(K$3:K$91,$D$3:$D$91,$C275,$C$3:$C$91,$E275,$E$3:$E$91,$E$84)</f>
        <v>0</v>
      </c>
      <c r="L275" s="464">
        <f t="shared" si="93"/>
        <v>850.17</v>
      </c>
      <c r="M275" s="464">
        <f t="shared" si="93"/>
        <v>76.73</v>
      </c>
      <c r="N275" s="464">
        <f t="shared" si="93"/>
        <v>76.73</v>
      </c>
      <c r="O275" s="464">
        <f t="shared" si="93"/>
        <v>0</v>
      </c>
      <c r="P275" s="449">
        <f t="shared" si="93"/>
        <v>1807.12</v>
      </c>
      <c r="Q275" s="365"/>
      <c r="R275" s="365"/>
      <c r="S275" s="365"/>
      <c r="Z275" s="452"/>
      <c r="AA275" s="452"/>
    </row>
    <row r="276" spans="1:27">
      <c r="A276" s="365"/>
      <c r="B276" s="365"/>
      <c r="C276" s="361" t="s">
        <v>29</v>
      </c>
      <c r="D276" s="590"/>
      <c r="E276" s="463" t="s">
        <v>613</v>
      </c>
      <c r="F276" s="464">
        <f t="shared" si="92"/>
        <v>0</v>
      </c>
      <c r="G276" s="464">
        <f t="shared" si="92"/>
        <v>0</v>
      </c>
      <c r="H276" s="464">
        <f t="shared" si="92"/>
        <v>0</v>
      </c>
      <c r="I276" s="464"/>
      <c r="J276" s="464"/>
      <c r="K276" s="464">
        <f t="shared" si="93"/>
        <v>0</v>
      </c>
      <c r="L276" s="464">
        <f t="shared" si="93"/>
        <v>0</v>
      </c>
      <c r="M276" s="464">
        <f t="shared" si="93"/>
        <v>0</v>
      </c>
      <c r="N276" s="464">
        <f t="shared" si="93"/>
        <v>0</v>
      </c>
      <c r="O276" s="464">
        <f t="shared" si="93"/>
        <v>0</v>
      </c>
      <c r="P276" s="449">
        <f t="shared" si="93"/>
        <v>0</v>
      </c>
      <c r="Q276" s="365"/>
      <c r="R276" s="365"/>
      <c r="S276" s="365"/>
    </row>
    <row r="277" spans="1:27">
      <c r="A277" s="365"/>
      <c r="B277" s="365"/>
      <c r="C277" s="361" t="s">
        <v>29</v>
      </c>
      <c r="D277" s="590" t="s">
        <v>622</v>
      </c>
      <c r="E277" s="465" t="s">
        <v>566</v>
      </c>
      <c r="F277" s="466">
        <f t="shared" ref="F277:P277" si="94">SUBTOTAL(9,F275:F276)</f>
        <v>606.12</v>
      </c>
      <c r="G277" s="466">
        <f t="shared" si="94"/>
        <v>180.34</v>
      </c>
      <c r="H277" s="466">
        <f t="shared" si="94"/>
        <v>12.49</v>
      </c>
      <c r="I277" s="467"/>
      <c r="J277" s="466"/>
      <c r="K277" s="466">
        <f t="shared" si="94"/>
        <v>0</v>
      </c>
      <c r="L277" s="466">
        <f t="shared" si="94"/>
        <v>850.17</v>
      </c>
      <c r="M277" s="466">
        <f t="shared" si="94"/>
        <v>76.73</v>
      </c>
      <c r="N277" s="466">
        <f t="shared" si="94"/>
        <v>76.73</v>
      </c>
      <c r="O277" s="466">
        <f t="shared" si="94"/>
        <v>0</v>
      </c>
      <c r="P277" s="466">
        <f t="shared" si="94"/>
        <v>1807.12</v>
      </c>
      <c r="Q277" s="365"/>
      <c r="R277" s="365"/>
      <c r="S277" s="365"/>
    </row>
    <row r="278" spans="1:27">
      <c r="A278" s="365"/>
      <c r="B278" s="365"/>
      <c r="D278" s="589" t="s">
        <v>591</v>
      </c>
      <c r="E278" s="468" t="s">
        <v>73</v>
      </c>
      <c r="F278" s="449">
        <f>SUMIFS(F$245:F$277,$E$245:$E$277,$E278)</f>
        <v>16097.696674669003</v>
      </c>
      <c r="G278" s="449">
        <f t="shared" ref="G278:P279" si="95">SUMIFS(G$245:G$277,$E$245:$E$277,$E278)</f>
        <v>4817.842091433</v>
      </c>
      <c r="H278" s="449">
        <f t="shared" si="95"/>
        <v>326.84202652799991</v>
      </c>
      <c r="I278" s="464"/>
      <c r="J278" s="449"/>
      <c r="K278" s="449">
        <f t="shared" si="95"/>
        <v>10999.135900000001</v>
      </c>
      <c r="L278" s="449">
        <f t="shared" si="95"/>
        <v>31727.653073499998</v>
      </c>
      <c r="M278" s="449">
        <f t="shared" si="95"/>
        <v>2037.5896987170004</v>
      </c>
      <c r="N278" s="449">
        <f t="shared" si="95"/>
        <v>2040.5896988170002</v>
      </c>
      <c r="O278" s="449">
        <f t="shared" si="95"/>
        <v>0</v>
      </c>
      <c r="P278" s="449">
        <f t="shared" si="95"/>
        <v>82366.709322063994</v>
      </c>
      <c r="Q278" s="365"/>
      <c r="R278" s="365"/>
      <c r="S278" s="365"/>
    </row>
    <row r="279" spans="1:27">
      <c r="A279" s="365"/>
      <c r="B279" s="365"/>
      <c r="D279" s="589"/>
      <c r="E279" s="468" t="s">
        <v>613</v>
      </c>
      <c r="F279" s="449">
        <f>SUMIFS(F$245:F$277,$E$245:$E$277,$E279)</f>
        <v>5835.7766998367397</v>
      </c>
      <c r="G279" s="449">
        <f t="shared" si="95"/>
        <v>1207.190507360074</v>
      </c>
      <c r="H279" s="449">
        <f t="shared" si="95"/>
        <v>70.800932360214802</v>
      </c>
      <c r="I279" s="464"/>
      <c r="J279" s="449"/>
      <c r="K279" s="449">
        <f t="shared" si="95"/>
        <v>381.86547890000003</v>
      </c>
      <c r="L279" s="449">
        <f t="shared" si="95"/>
        <v>3153.0740774089995</v>
      </c>
      <c r="M279" s="449">
        <f t="shared" si="95"/>
        <v>1218.0372069770001</v>
      </c>
      <c r="N279" s="449">
        <f t="shared" si="95"/>
        <v>1222.6148787430002</v>
      </c>
      <c r="O279" s="449">
        <f t="shared" si="95"/>
        <v>2.2494068999999999</v>
      </c>
      <c r="P279" s="449">
        <f t="shared" si="95"/>
        <v>13596.539158354031</v>
      </c>
      <c r="Q279" s="365"/>
      <c r="R279" s="365"/>
      <c r="S279" s="365"/>
    </row>
    <row r="280" spans="1:27">
      <c r="A280" s="365"/>
      <c r="B280" s="365"/>
      <c r="D280" s="589"/>
      <c r="E280" s="468" t="s">
        <v>566</v>
      </c>
      <c r="F280" s="449">
        <f>SUBTOTAL(9,F278:F279)</f>
        <v>21933.473374505742</v>
      </c>
      <c r="G280" s="449">
        <f t="shared" ref="G280:O280" si="96">SUBTOTAL(9,G278:G279)</f>
        <v>6025.0325987930737</v>
      </c>
      <c r="H280" s="449">
        <f t="shared" si="96"/>
        <v>397.64295888821471</v>
      </c>
      <c r="I280" s="464"/>
      <c r="J280" s="449"/>
      <c r="K280" s="449">
        <f t="shared" si="96"/>
        <v>11381.0013789</v>
      </c>
      <c r="L280" s="449">
        <f t="shared" si="96"/>
        <v>34880.727150908999</v>
      </c>
      <c r="M280" s="449">
        <f t="shared" si="96"/>
        <v>3255.6269056940005</v>
      </c>
      <c r="N280" s="449">
        <f t="shared" si="96"/>
        <v>3263.2045775600004</v>
      </c>
      <c r="O280" s="449">
        <f t="shared" si="96"/>
        <v>2.2494068999999999</v>
      </c>
      <c r="P280" s="449">
        <f>SUBTOTAL(9,P278:P279)</f>
        <v>95963.248480418028</v>
      </c>
      <c r="Q280" s="365"/>
      <c r="R280" s="365"/>
      <c r="S280" s="365"/>
    </row>
    <row r="281" spans="1:27">
      <c r="A281" s="365"/>
      <c r="B281" s="365"/>
      <c r="P281" s="363"/>
      <c r="Q281" s="365"/>
      <c r="R281" s="365"/>
      <c r="S281" s="365"/>
    </row>
    <row r="282" spans="1:27">
      <c r="A282" s="365"/>
      <c r="B282" s="365"/>
      <c r="P282" s="363"/>
      <c r="Q282" s="365"/>
      <c r="R282" s="365"/>
      <c r="S282" s="365"/>
    </row>
  </sheetData>
  <autoFilter ref="A2:P90">
    <sortState ref="A70:P70">
      <sortCondition ref="A2:A90"/>
    </sortState>
  </autoFilter>
  <mergeCells count="12">
    <mergeCell ref="D278:D280"/>
    <mergeCell ref="D245:D247"/>
    <mergeCell ref="D248:D250"/>
    <mergeCell ref="D251:D253"/>
    <mergeCell ref="D254:D256"/>
    <mergeCell ref="D257:D259"/>
    <mergeCell ref="D260:D262"/>
    <mergeCell ref="D263:D265"/>
    <mergeCell ref="D266:D268"/>
    <mergeCell ref="D269:D271"/>
    <mergeCell ref="D272:D274"/>
    <mergeCell ref="D275:D277"/>
  </mergeCells>
  <pageMargins left="0.75" right="0.75" top="1" bottom="1" header="0.5" footer="0.5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Q68"/>
  <sheetViews>
    <sheetView tabSelected="1" zoomScaleNormal="100" zoomScaleSheetLayoutView="100" workbookViewId="0">
      <selection activeCell="P5" sqref="P5"/>
    </sheetView>
  </sheetViews>
  <sheetFormatPr defaultColWidth="8.85546875" defaultRowHeight="16.5"/>
  <cols>
    <col min="1" max="1" width="11.7109375" style="269" customWidth="1"/>
    <col min="2" max="2" width="8.5703125" style="267" customWidth="1"/>
    <col min="3" max="3" width="7.85546875" style="267" customWidth="1"/>
    <col min="4" max="4" width="8.5703125" style="267" customWidth="1"/>
    <col min="5" max="5" width="8.140625" style="267" customWidth="1"/>
    <col min="6" max="6" width="7.7109375" style="267" customWidth="1"/>
    <col min="7" max="7" width="7" style="267" customWidth="1"/>
    <col min="8" max="8" width="7.28515625" style="267" customWidth="1"/>
    <col min="9" max="9" width="8.140625" style="267" bestFit="1" customWidth="1"/>
    <col min="10" max="11" width="8.140625" style="267" customWidth="1"/>
    <col min="12" max="12" width="8.42578125" style="268" bestFit="1" customWidth="1"/>
    <col min="13" max="13" width="8" style="341" customWidth="1"/>
    <col min="14" max="14" width="8.85546875" style="259"/>
    <col min="15" max="15" width="9.42578125" style="259" bestFit="1" customWidth="1"/>
    <col min="16" max="16" width="12" style="259" bestFit="1" customWidth="1"/>
    <col min="17" max="16384" width="8.85546875" style="259"/>
  </cols>
  <sheetData>
    <row r="1" spans="1:15" ht="20.25" customHeight="1">
      <c r="A1" s="591" t="s">
        <v>667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3"/>
    </row>
    <row r="2" spans="1:15">
      <c r="A2" s="594" t="s">
        <v>579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6"/>
    </row>
    <row r="3" spans="1:15" s="341" customFormat="1" ht="48" customHeight="1">
      <c r="A3" s="349" t="s">
        <v>83</v>
      </c>
      <c r="B3" s="350" t="s">
        <v>508</v>
      </c>
      <c r="C3" s="351" t="s">
        <v>509</v>
      </c>
      <c r="D3" s="351" t="s">
        <v>510</v>
      </c>
      <c r="E3" s="351" t="s">
        <v>517</v>
      </c>
      <c r="F3" s="351" t="s">
        <v>513</v>
      </c>
      <c r="G3" s="351" t="s">
        <v>629</v>
      </c>
      <c r="H3" s="351" t="s">
        <v>592</v>
      </c>
      <c r="I3" s="352" t="s">
        <v>514</v>
      </c>
      <c r="J3" s="351" t="s">
        <v>511</v>
      </c>
      <c r="K3" s="351" t="s">
        <v>628</v>
      </c>
      <c r="L3" s="351" t="s">
        <v>566</v>
      </c>
      <c r="M3" s="355" t="s">
        <v>603</v>
      </c>
    </row>
    <row r="4" spans="1:15" s="344" customFormat="1" ht="17.25" customHeight="1">
      <c r="A4" s="330" t="s">
        <v>580</v>
      </c>
      <c r="B4" s="321" t="s">
        <v>581</v>
      </c>
      <c r="C4" s="322" t="s">
        <v>582</v>
      </c>
      <c r="D4" s="322" t="s">
        <v>583</v>
      </c>
      <c r="E4" s="322" t="s">
        <v>584</v>
      </c>
      <c r="F4" s="322" t="s">
        <v>585</v>
      </c>
      <c r="G4" s="322" t="s">
        <v>586</v>
      </c>
      <c r="H4" s="322" t="s">
        <v>587</v>
      </c>
      <c r="I4" s="323" t="s">
        <v>588</v>
      </c>
      <c r="J4" s="322" t="s">
        <v>589</v>
      </c>
      <c r="K4" s="322" t="s">
        <v>590</v>
      </c>
      <c r="L4" s="321" t="s">
        <v>656</v>
      </c>
      <c r="M4" s="331" t="s">
        <v>657</v>
      </c>
    </row>
    <row r="5" spans="1:15" s="344" customFormat="1" ht="15" customHeight="1">
      <c r="A5" s="342" t="s">
        <v>10</v>
      </c>
      <c r="B5" s="343">
        <v>425.38322118400004</v>
      </c>
      <c r="C5" s="472">
        <v>126.63301609999999</v>
      </c>
      <c r="D5" s="472">
        <v>8.4595809610000003</v>
      </c>
      <c r="E5" s="472">
        <v>69.123087999999996</v>
      </c>
      <c r="F5" s="472">
        <v>69.123087999999996</v>
      </c>
      <c r="G5" s="472">
        <v>15.85</v>
      </c>
      <c r="H5" s="472">
        <v>4231.4624934399999</v>
      </c>
      <c r="I5" s="472">
        <v>0</v>
      </c>
      <c r="J5" s="472">
        <v>10</v>
      </c>
      <c r="K5" s="472">
        <v>0</v>
      </c>
      <c r="L5" s="472">
        <f>SUM(B5:K5)</f>
        <v>4956.0344876850004</v>
      </c>
      <c r="M5" s="513">
        <f t="shared" ref="M5:M12" si="0">L5/$L$57</f>
        <v>4.5183257625414586E-2</v>
      </c>
      <c r="N5" s="345"/>
      <c r="O5" s="346"/>
    </row>
    <row r="6" spans="1:15" s="344" customFormat="1" ht="15" customHeight="1">
      <c r="A6" s="347" t="s">
        <v>11</v>
      </c>
      <c r="B6" s="473">
        <v>1547.696889455</v>
      </c>
      <c r="C6" s="471">
        <v>460.74393335000002</v>
      </c>
      <c r="D6" s="471">
        <v>31.686377947000004</v>
      </c>
      <c r="E6" s="471">
        <v>183.77643091599998</v>
      </c>
      <c r="F6" s="471">
        <v>180.07643091599999</v>
      </c>
      <c r="G6" s="471">
        <v>3.6135101969999996</v>
      </c>
      <c r="H6" s="471">
        <v>1522.0519374999999</v>
      </c>
      <c r="I6" s="471">
        <v>0</v>
      </c>
      <c r="J6" s="471">
        <v>376</v>
      </c>
      <c r="K6" s="471">
        <v>0</v>
      </c>
      <c r="L6" s="471">
        <f t="shared" ref="L6:L53" si="1">SUM(B6:K6)</f>
        <v>4305.6455102809996</v>
      </c>
      <c r="M6" s="514">
        <f t="shared" si="0"/>
        <v>3.925378058166188E-2</v>
      </c>
      <c r="N6" s="345"/>
      <c r="O6" s="346"/>
    </row>
    <row r="7" spans="1:15" s="344" customFormat="1" ht="15" customHeight="1">
      <c r="A7" s="347" t="s">
        <v>12</v>
      </c>
      <c r="B7" s="473">
        <v>2157.920732045</v>
      </c>
      <c r="C7" s="471">
        <v>648.35063327600005</v>
      </c>
      <c r="D7" s="471">
        <v>42.940866764000006</v>
      </c>
      <c r="E7" s="471">
        <v>330.87712670000002</v>
      </c>
      <c r="F7" s="471">
        <v>330.87712670000002</v>
      </c>
      <c r="G7" s="471">
        <v>0.1597383</v>
      </c>
      <c r="H7" s="471">
        <v>3429.8647633</v>
      </c>
      <c r="I7" s="471">
        <v>0</v>
      </c>
      <c r="J7" s="471">
        <v>1227.76</v>
      </c>
      <c r="K7" s="471">
        <v>0</v>
      </c>
      <c r="L7" s="471">
        <f t="shared" si="1"/>
        <v>8168.7509870850008</v>
      </c>
      <c r="M7" s="514">
        <f t="shared" si="0"/>
        <v>7.4473004827641187E-2</v>
      </c>
      <c r="N7" s="345"/>
      <c r="O7" s="346"/>
    </row>
    <row r="8" spans="1:15" s="344" customFormat="1" ht="15" customHeight="1">
      <c r="A8" s="347" t="s">
        <v>13</v>
      </c>
      <c r="B8" s="473">
        <v>2930.5608687189997</v>
      </c>
      <c r="C8" s="471">
        <v>884.97441267800002</v>
      </c>
      <c r="D8" s="471">
        <v>59.913872154000003</v>
      </c>
      <c r="E8" s="471">
        <v>373.81337374600002</v>
      </c>
      <c r="F8" s="471">
        <v>373.81337374600002</v>
      </c>
      <c r="G8" s="471">
        <v>4.4613953579999999</v>
      </c>
      <c r="H8" s="471">
        <v>5455.0690683000003</v>
      </c>
      <c r="I8" s="471">
        <v>0</v>
      </c>
      <c r="J8" s="471">
        <v>3312</v>
      </c>
      <c r="K8" s="471">
        <v>0</v>
      </c>
      <c r="L8" s="471">
        <f t="shared" si="1"/>
        <v>13394.606364701001</v>
      </c>
      <c r="M8" s="514">
        <f t="shared" si="0"/>
        <v>0.12211617002891401</v>
      </c>
      <c r="N8" s="345"/>
      <c r="O8" s="346"/>
    </row>
    <row r="9" spans="1:15" s="344" customFormat="1" ht="15" customHeight="1">
      <c r="A9" s="347" t="s">
        <v>14</v>
      </c>
      <c r="B9" s="473">
        <v>2199.813720182</v>
      </c>
      <c r="C9" s="471">
        <v>645.41435831699994</v>
      </c>
      <c r="D9" s="471">
        <v>43.175866083000003</v>
      </c>
      <c r="E9" s="471">
        <v>218.41654824599999</v>
      </c>
      <c r="F9" s="471">
        <v>218.41654824599999</v>
      </c>
      <c r="G9" s="471">
        <v>1.6267844</v>
      </c>
      <c r="H9" s="471">
        <v>2746.4590463999998</v>
      </c>
      <c r="I9" s="471">
        <v>0</v>
      </c>
      <c r="J9" s="471">
        <v>1277.3668110000001</v>
      </c>
      <c r="K9" s="471">
        <v>0</v>
      </c>
      <c r="L9" s="471">
        <f t="shared" si="1"/>
        <v>7350.6896828739991</v>
      </c>
      <c r="M9" s="514">
        <f t="shared" si="0"/>
        <v>6.7014889926827845E-2</v>
      </c>
      <c r="N9" s="345"/>
      <c r="O9" s="346"/>
    </row>
    <row r="10" spans="1:15" s="344" customFormat="1" ht="15" customHeight="1">
      <c r="A10" s="347" t="s">
        <v>15</v>
      </c>
      <c r="B10" s="473">
        <v>3209.7664018189998</v>
      </c>
      <c r="C10" s="471">
        <v>967.17624012700003</v>
      </c>
      <c r="D10" s="471">
        <v>62.842986384</v>
      </c>
      <c r="E10" s="471">
        <v>429.56153778100003</v>
      </c>
      <c r="F10" s="471">
        <v>429.56153778100003</v>
      </c>
      <c r="G10" s="471">
        <v>1.1824148999999999</v>
      </c>
      <c r="H10" s="471">
        <v>6842.7510278999998</v>
      </c>
      <c r="I10" s="471">
        <v>0</v>
      </c>
      <c r="J10" s="471">
        <v>2067.7408839999998</v>
      </c>
      <c r="K10" s="471">
        <v>0</v>
      </c>
      <c r="L10" s="471">
        <f t="shared" si="1"/>
        <v>14010.583030692</v>
      </c>
      <c r="M10" s="514">
        <f t="shared" si="0"/>
        <v>0.12773191633977465</v>
      </c>
      <c r="N10" s="345"/>
      <c r="O10" s="346"/>
    </row>
    <row r="11" spans="1:15" s="344" customFormat="1" ht="15" customHeight="1">
      <c r="A11" s="347" t="s">
        <v>16</v>
      </c>
      <c r="B11" s="473">
        <v>2860.1201775999998</v>
      </c>
      <c r="C11" s="471">
        <v>881.93289849999996</v>
      </c>
      <c r="D11" s="471">
        <v>58.747403900000002</v>
      </c>
      <c r="E11" s="471">
        <v>359.66741730000001</v>
      </c>
      <c r="F11" s="471">
        <v>359.66741730000001</v>
      </c>
      <c r="G11" s="471">
        <v>1.0659634</v>
      </c>
      <c r="H11" s="471">
        <v>8417.1653375999995</v>
      </c>
      <c r="I11" s="471">
        <v>0</v>
      </c>
      <c r="J11" s="471">
        <v>4000</v>
      </c>
      <c r="K11" s="471">
        <v>0</v>
      </c>
      <c r="L11" s="471">
        <f t="shared" si="1"/>
        <v>16938.3666156</v>
      </c>
      <c r="M11" s="514">
        <f t="shared" si="0"/>
        <v>0.15442398240934516</v>
      </c>
      <c r="N11" s="345"/>
      <c r="O11" s="346"/>
    </row>
    <row r="12" spans="1:15" s="344" customFormat="1" ht="15" customHeight="1">
      <c r="A12" s="477" t="s">
        <v>17</v>
      </c>
      <c r="B12" s="478">
        <v>23.2727988</v>
      </c>
      <c r="C12" s="479">
        <v>6.9818398439999996</v>
      </c>
      <c r="D12" s="479">
        <v>0.46545619999999999</v>
      </c>
      <c r="E12" s="479">
        <v>4.3965339999999999</v>
      </c>
      <c r="F12" s="479">
        <v>4.3965339999999999</v>
      </c>
      <c r="G12" s="479">
        <v>4.3629999999999998E-4</v>
      </c>
      <c r="H12" s="479">
        <v>10.501559200000001</v>
      </c>
      <c r="I12" s="479">
        <v>0</v>
      </c>
      <c r="J12" s="479">
        <v>0</v>
      </c>
      <c r="K12" s="479">
        <v>0</v>
      </c>
      <c r="L12" s="479">
        <f t="shared" si="1"/>
        <v>50.015158344</v>
      </c>
      <c r="M12" s="515">
        <f t="shared" si="0"/>
        <v>4.5597902723401893E-4</v>
      </c>
      <c r="N12" s="345"/>
      <c r="O12" s="346"/>
    </row>
    <row r="13" spans="1:15" s="344" customFormat="1" ht="15" customHeight="1">
      <c r="A13" s="477" t="s">
        <v>663</v>
      </c>
      <c r="B13" s="566">
        <v>0</v>
      </c>
      <c r="C13" s="566">
        <v>0</v>
      </c>
      <c r="D13" s="566">
        <v>0</v>
      </c>
      <c r="E13" s="566">
        <v>140.11000000000001</v>
      </c>
      <c r="F13" s="566">
        <v>138.11000000000001</v>
      </c>
      <c r="G13" s="566">
        <v>90.789999999999992</v>
      </c>
      <c r="H13" s="566">
        <v>0</v>
      </c>
      <c r="I13" s="566">
        <v>0</v>
      </c>
      <c r="J13" s="566">
        <v>182.56</v>
      </c>
      <c r="K13" s="566">
        <v>0</v>
      </c>
      <c r="L13" s="566">
        <f t="shared" si="1"/>
        <v>551.56999999999994</v>
      </c>
      <c r="M13" s="515">
        <f t="shared" ref="M13:M14" si="2">L13/$L$57</f>
        <v>5.0285625474109719E-3</v>
      </c>
      <c r="N13" s="345"/>
      <c r="O13" s="346"/>
    </row>
    <row r="14" spans="1:15" s="344" customFormat="1" ht="15" customHeight="1">
      <c r="A14" s="477" t="s">
        <v>664</v>
      </c>
      <c r="B14" s="566">
        <v>27.22</v>
      </c>
      <c r="C14" s="566">
        <v>8.17</v>
      </c>
      <c r="D14" s="566">
        <v>0.54</v>
      </c>
      <c r="E14" s="566">
        <v>8.0399999999999991</v>
      </c>
      <c r="F14" s="566">
        <v>8.0399999999999991</v>
      </c>
      <c r="G14" s="566">
        <v>212.82999999999998</v>
      </c>
      <c r="H14" s="479">
        <v>12.44</v>
      </c>
      <c r="I14" s="479">
        <v>1.1100000000000001</v>
      </c>
      <c r="J14" s="479">
        <v>597.57000000000005</v>
      </c>
      <c r="K14" s="479">
        <v>16238.84</v>
      </c>
      <c r="L14" s="479">
        <f t="shared" si="1"/>
        <v>17114.8</v>
      </c>
      <c r="M14" s="515">
        <f t="shared" si="2"/>
        <v>0.15603249322194701</v>
      </c>
      <c r="N14" s="345"/>
      <c r="O14" s="346"/>
    </row>
    <row r="15" spans="1:15" s="344" customFormat="1" ht="15" customHeight="1">
      <c r="A15" s="325" t="s">
        <v>73</v>
      </c>
      <c r="B15" s="327">
        <f>SUM(B5:B14)</f>
        <v>15381.754809803999</v>
      </c>
      <c r="C15" s="327">
        <f t="shared" ref="C15:L15" si="3">SUM(C5:C14)</f>
        <v>4630.3773321920007</v>
      </c>
      <c r="D15" s="327">
        <f t="shared" si="3"/>
        <v>308.77241039300009</v>
      </c>
      <c r="E15" s="327">
        <f t="shared" si="3"/>
        <v>2117.782056689</v>
      </c>
      <c r="F15" s="327">
        <f t="shared" si="3"/>
        <v>2112.0820566890002</v>
      </c>
      <c r="G15" s="327">
        <f t="shared" si="3"/>
        <v>331.58024285499999</v>
      </c>
      <c r="H15" s="327">
        <f t="shared" ref="H15" si="4">SUM(H5:H14)</f>
        <v>32667.765233640002</v>
      </c>
      <c r="I15" s="327">
        <f t="shared" ref="I15" si="5">SUM(I5:I14)</f>
        <v>1.1100000000000001</v>
      </c>
      <c r="J15" s="327">
        <f t="shared" ref="J15" si="6">SUM(J5:J14)</f>
        <v>13050.997695</v>
      </c>
      <c r="K15" s="327">
        <f t="shared" ref="K15" si="7">SUM(K5:K14)</f>
        <v>16238.84</v>
      </c>
      <c r="L15" s="327">
        <f t="shared" si="3"/>
        <v>86841.061837262008</v>
      </c>
      <c r="M15" s="516">
        <f t="shared" ref="M15:M54" si="8">L15/$L$57</f>
        <v>0.79171403653617145</v>
      </c>
      <c r="N15" s="345"/>
      <c r="O15" s="348"/>
    </row>
    <row r="16" spans="1:15" s="344" customFormat="1" ht="15" customHeight="1">
      <c r="A16" s="481" t="s">
        <v>18</v>
      </c>
      <c r="B16" s="482">
        <v>2874.03</v>
      </c>
      <c r="C16" s="483">
        <v>743.96</v>
      </c>
      <c r="D16" s="483">
        <v>0</v>
      </c>
      <c r="E16" s="483">
        <v>284.11500000000001</v>
      </c>
      <c r="F16" s="483">
        <v>284.11500000000001</v>
      </c>
      <c r="G16" s="483">
        <v>1.45</v>
      </c>
      <c r="H16" s="571">
        <v>2391.48</v>
      </c>
      <c r="I16" s="484"/>
      <c r="J16" s="570">
        <v>3041.88</v>
      </c>
      <c r="K16" s="570">
        <v>173.32</v>
      </c>
      <c r="L16" s="479">
        <f t="shared" si="1"/>
        <v>9794.3499999999985</v>
      </c>
      <c r="M16" s="513">
        <f t="shared" si="8"/>
        <v>8.9293292938765076E-2</v>
      </c>
      <c r="N16" s="345"/>
      <c r="O16" s="346"/>
    </row>
    <row r="17" spans="1:15" s="344" customFormat="1" ht="15" customHeight="1">
      <c r="A17" s="347" t="s">
        <v>19</v>
      </c>
      <c r="B17" s="473">
        <v>0</v>
      </c>
      <c r="C17" s="471">
        <v>0</v>
      </c>
      <c r="D17" s="471">
        <v>0</v>
      </c>
      <c r="E17" s="471">
        <v>4.9587600000000003E-2</v>
      </c>
      <c r="F17" s="471">
        <v>4.9587600000000003E-2</v>
      </c>
      <c r="G17" s="471">
        <v>0</v>
      </c>
      <c r="H17" s="558">
        <v>8.7961999999999999E-2</v>
      </c>
      <c r="I17" s="475">
        <v>0</v>
      </c>
      <c r="J17" s="569">
        <v>0</v>
      </c>
      <c r="K17" s="569">
        <v>0</v>
      </c>
      <c r="L17" s="479">
        <f t="shared" si="1"/>
        <v>0.1871372</v>
      </c>
      <c r="M17" s="514">
        <f t="shared" si="8"/>
        <v>1.7060955366451343E-6</v>
      </c>
      <c r="N17" s="345"/>
      <c r="O17" s="346"/>
    </row>
    <row r="18" spans="1:15" s="344" customFormat="1" ht="15" customHeight="1">
      <c r="A18" s="347" t="s">
        <v>21</v>
      </c>
      <c r="B18" s="473">
        <v>41.855097399999998</v>
      </c>
      <c r="C18" s="471">
        <v>12.5565292</v>
      </c>
      <c r="D18" s="471">
        <v>0.83710189999999995</v>
      </c>
      <c r="E18" s="471">
        <v>4.7790001599999998</v>
      </c>
      <c r="F18" s="471">
        <v>4.7790001599999998</v>
      </c>
      <c r="G18" s="471">
        <v>0</v>
      </c>
      <c r="H18" s="558">
        <v>95.105040000000002</v>
      </c>
      <c r="I18" s="475">
        <v>0</v>
      </c>
      <c r="J18" s="569">
        <v>0</v>
      </c>
      <c r="K18" s="569">
        <v>0</v>
      </c>
      <c r="L18" s="479">
        <f t="shared" si="1"/>
        <v>159.91176882000002</v>
      </c>
      <c r="M18" s="514">
        <f t="shared" si="8"/>
        <v>1.4578862729635294E-3</v>
      </c>
      <c r="N18" s="345"/>
      <c r="O18" s="346"/>
    </row>
    <row r="19" spans="1:15" s="344" customFormat="1" ht="15" customHeight="1">
      <c r="A19" s="347" t="s">
        <v>578</v>
      </c>
      <c r="B19" s="473">
        <v>4.1727527000000002</v>
      </c>
      <c r="C19" s="471">
        <v>1.2518258999999998</v>
      </c>
      <c r="D19" s="471">
        <v>8.3455200000000007E-2</v>
      </c>
      <c r="E19" s="471">
        <v>0.33856059999999999</v>
      </c>
      <c r="F19" s="471">
        <v>0.33856059999999999</v>
      </c>
      <c r="G19" s="471">
        <v>2.1065507999999999</v>
      </c>
      <c r="H19" s="558">
        <v>4.9191240000000001</v>
      </c>
      <c r="I19" s="475">
        <v>0</v>
      </c>
      <c r="J19" s="569">
        <v>0</v>
      </c>
      <c r="K19" s="569">
        <v>0</v>
      </c>
      <c r="L19" s="479">
        <f t="shared" si="1"/>
        <v>13.210829800000001</v>
      </c>
      <c r="M19" s="514">
        <f t="shared" si="8"/>
        <v>1.2044071278804286E-4</v>
      </c>
      <c r="N19" s="345"/>
      <c r="O19" s="346"/>
    </row>
    <row r="20" spans="1:15" s="344" customFormat="1" ht="15" customHeight="1">
      <c r="A20" s="347" t="s">
        <v>77</v>
      </c>
      <c r="B20" s="473">
        <v>18.641245473919998</v>
      </c>
      <c r="C20" s="471">
        <v>5.5923736421759989</v>
      </c>
      <c r="D20" s="471">
        <v>0.37282490947839997</v>
      </c>
      <c r="E20" s="471">
        <v>2.2145799623016957</v>
      </c>
      <c r="F20" s="471">
        <v>2.2145799623016962</v>
      </c>
      <c r="G20" s="471">
        <v>0</v>
      </c>
      <c r="H20" s="558">
        <v>0</v>
      </c>
      <c r="I20" s="475">
        <v>0</v>
      </c>
      <c r="J20" s="569">
        <v>0</v>
      </c>
      <c r="K20" s="569">
        <v>0</v>
      </c>
      <c r="L20" s="479">
        <f t="shared" si="1"/>
        <v>29.035603950177787</v>
      </c>
      <c r="M20" s="514">
        <f t="shared" si="8"/>
        <v>2.6471227689200304E-4</v>
      </c>
      <c r="N20" s="345"/>
      <c r="O20" s="346"/>
    </row>
    <row r="21" spans="1:15" s="344" customFormat="1" ht="15" customHeight="1">
      <c r="A21" s="347" t="s">
        <v>20</v>
      </c>
      <c r="B21" s="473">
        <v>2.7870072929999998</v>
      </c>
      <c r="C21" s="471">
        <v>0.83610244499999997</v>
      </c>
      <c r="D21" s="471">
        <v>5.5740182999999999E-2</v>
      </c>
      <c r="E21" s="471">
        <v>0.61387085599999991</v>
      </c>
      <c r="F21" s="471">
        <v>0.61387085599999991</v>
      </c>
      <c r="G21" s="471">
        <v>9.9126197999999999E-2</v>
      </c>
      <c r="H21" s="558">
        <v>5.2602272000000001</v>
      </c>
      <c r="I21" s="475">
        <v>0</v>
      </c>
      <c r="J21" s="569">
        <v>0</v>
      </c>
      <c r="K21" s="569">
        <v>0</v>
      </c>
      <c r="L21" s="479">
        <f t="shared" si="1"/>
        <v>10.265945031000001</v>
      </c>
      <c r="M21" s="514">
        <f t="shared" si="8"/>
        <v>9.3592738358986861E-5</v>
      </c>
      <c r="N21" s="345"/>
      <c r="O21" s="346"/>
    </row>
    <row r="22" spans="1:15" s="344" customFormat="1" ht="15" customHeight="1">
      <c r="A22" s="347" t="s">
        <v>123</v>
      </c>
      <c r="B22" s="473">
        <v>203.54905528860002</v>
      </c>
      <c r="C22" s="471">
        <v>20.354905528860002</v>
      </c>
      <c r="D22" s="471">
        <v>4.0709811057720016</v>
      </c>
      <c r="E22" s="471">
        <v>23.853768156707996</v>
      </c>
      <c r="F22" s="471">
        <v>23.853768156707996</v>
      </c>
      <c r="G22" s="471">
        <v>309.01870290414939</v>
      </c>
      <c r="H22" s="558">
        <v>610.89328267500002</v>
      </c>
      <c r="I22" s="475">
        <v>0</v>
      </c>
      <c r="J22" s="569">
        <v>0</v>
      </c>
      <c r="K22" s="569">
        <v>0</v>
      </c>
      <c r="L22" s="479">
        <f t="shared" si="1"/>
        <v>1195.5944638157976</v>
      </c>
      <c r="M22" s="514">
        <f t="shared" si="8"/>
        <v>1.0900015487854712E-2</v>
      </c>
      <c r="N22" s="345"/>
      <c r="O22" s="346"/>
    </row>
    <row r="23" spans="1:15" s="344" customFormat="1" ht="15" customHeight="1">
      <c r="A23" s="347" t="s">
        <v>577</v>
      </c>
      <c r="B23" s="473">
        <v>579.11770000000001</v>
      </c>
      <c r="C23" s="471">
        <v>133.19719000000001</v>
      </c>
      <c r="D23" s="471">
        <v>11.582354</v>
      </c>
      <c r="E23" s="471">
        <v>119.41949637299999</v>
      </c>
      <c r="F23" s="471">
        <v>119.41949637299999</v>
      </c>
      <c r="G23" s="471">
        <v>336.58823515</v>
      </c>
      <c r="H23" s="558">
        <v>954.48874783999997</v>
      </c>
      <c r="I23" s="475">
        <v>0</v>
      </c>
      <c r="J23" s="569">
        <v>5.9620331999999996</v>
      </c>
      <c r="K23" s="569">
        <v>0</v>
      </c>
      <c r="L23" s="479">
        <f t="shared" si="1"/>
        <v>2259.775252936</v>
      </c>
      <c r="M23" s="514">
        <f t="shared" si="8"/>
        <v>2.0601956601120668E-2</v>
      </c>
      <c r="N23" s="345"/>
      <c r="O23" s="346"/>
    </row>
    <row r="24" spans="1:15" s="344" customFormat="1" ht="15" customHeight="1">
      <c r="A24" s="347" t="s">
        <v>576</v>
      </c>
      <c r="B24" s="473">
        <v>424.50281410000002</v>
      </c>
      <c r="C24" s="471">
        <v>126.62731149000001</v>
      </c>
      <c r="D24" s="471">
        <v>8.4545301599999991</v>
      </c>
      <c r="E24" s="471">
        <v>90.105957169999996</v>
      </c>
      <c r="F24" s="471">
        <v>90.105957169999996</v>
      </c>
      <c r="G24" s="471">
        <v>190.59098815199999</v>
      </c>
      <c r="H24" s="558">
        <v>724.1968028</v>
      </c>
      <c r="I24" s="475">
        <v>0</v>
      </c>
      <c r="J24" s="569">
        <v>0</v>
      </c>
      <c r="K24" s="569">
        <v>104.0583115</v>
      </c>
      <c r="L24" s="479">
        <f t="shared" si="1"/>
        <v>1758.6426725420001</v>
      </c>
      <c r="M24" s="514">
        <f t="shared" si="8"/>
        <v>1.6033222759438404E-2</v>
      </c>
      <c r="N24" s="345"/>
      <c r="O24" s="346"/>
    </row>
    <row r="25" spans="1:15" s="344" customFormat="1" ht="15" customHeight="1">
      <c r="A25" s="347" t="s">
        <v>485</v>
      </c>
      <c r="B25" s="473">
        <v>47.019708399999999</v>
      </c>
      <c r="C25" s="471">
        <v>4.7019708399999995</v>
      </c>
      <c r="D25" s="471">
        <v>0.9403941480000001</v>
      </c>
      <c r="E25" s="471">
        <v>5.4945225999999998</v>
      </c>
      <c r="F25" s="471">
        <v>5.4945225999999998</v>
      </c>
      <c r="G25" s="471">
        <v>0</v>
      </c>
      <c r="H25" s="558">
        <v>10.3203</v>
      </c>
      <c r="I25" s="475">
        <v>8.3881773000000006</v>
      </c>
      <c r="J25" s="569">
        <v>0</v>
      </c>
      <c r="K25" s="569">
        <v>0</v>
      </c>
      <c r="L25" s="479">
        <f t="shared" si="1"/>
        <v>82.359595888000001</v>
      </c>
      <c r="M25" s="514">
        <f t="shared" si="8"/>
        <v>7.508573332528955E-4</v>
      </c>
      <c r="N25" s="345"/>
      <c r="O25" s="346"/>
    </row>
    <row r="26" spans="1:15" s="344" customFormat="1" ht="15" customHeight="1">
      <c r="A26" s="347" t="s">
        <v>638</v>
      </c>
      <c r="B26" s="473">
        <v>123.2263902</v>
      </c>
      <c r="C26" s="471">
        <v>12.322639000000001</v>
      </c>
      <c r="D26" s="471">
        <v>2.4645277999999999</v>
      </c>
      <c r="E26" s="471">
        <v>11.09037511</v>
      </c>
      <c r="F26" s="471">
        <v>11.09037511</v>
      </c>
      <c r="G26" s="471">
        <v>0</v>
      </c>
      <c r="H26" s="558">
        <v>4.9945803</v>
      </c>
      <c r="I26" s="475">
        <v>0</v>
      </c>
      <c r="J26" s="569">
        <v>0</v>
      </c>
      <c r="K26" s="569">
        <v>0</v>
      </c>
      <c r="L26" s="479">
        <f t="shared" si="1"/>
        <v>165.18888752000001</v>
      </c>
      <c r="M26" s="514">
        <f t="shared" si="8"/>
        <v>1.5059967964747103E-3</v>
      </c>
      <c r="N26" s="345"/>
      <c r="O26" s="346"/>
    </row>
    <row r="27" spans="1:15" s="344" customFormat="1" ht="15" customHeight="1">
      <c r="A27" s="347" t="s">
        <v>479</v>
      </c>
      <c r="B27" s="473">
        <v>168.38547439999999</v>
      </c>
      <c r="C27" s="471">
        <v>12.453453400000001</v>
      </c>
      <c r="D27" s="471">
        <v>2.4486694999999998</v>
      </c>
      <c r="E27" s="471">
        <v>68.845272815714509</v>
      </c>
      <c r="F27" s="471">
        <v>68.845272815714509</v>
      </c>
      <c r="G27" s="471">
        <v>7.5772085129999995</v>
      </c>
      <c r="H27" s="558">
        <v>424.18446080000001</v>
      </c>
      <c r="I27" s="475">
        <v>0</v>
      </c>
      <c r="J27" s="569">
        <v>68.400000000000006</v>
      </c>
      <c r="K27" s="569">
        <v>0</v>
      </c>
      <c r="L27" s="479">
        <f t="shared" si="1"/>
        <v>821.13981224442898</v>
      </c>
      <c r="M27" s="514">
        <f t="shared" si="8"/>
        <v>7.4861810940413977E-3</v>
      </c>
      <c r="N27" s="345"/>
      <c r="O27" s="346"/>
    </row>
    <row r="28" spans="1:15" s="344" customFormat="1" ht="15" customHeight="1">
      <c r="A28" s="347" t="s">
        <v>487</v>
      </c>
      <c r="B28" s="473">
        <v>0.300990168</v>
      </c>
      <c r="C28" s="471">
        <v>3.0099016999999999E-2</v>
      </c>
      <c r="D28" s="471">
        <v>6.0198029999999998E-3</v>
      </c>
      <c r="E28" s="471">
        <v>7.5593404599999996</v>
      </c>
      <c r="F28" s="471">
        <v>7.5593404599999996</v>
      </c>
      <c r="G28" s="471">
        <v>0</v>
      </c>
      <c r="H28" s="558">
        <v>5.0503899999999997E-2</v>
      </c>
      <c r="I28" s="475">
        <v>0</v>
      </c>
      <c r="J28" s="569">
        <v>0</v>
      </c>
      <c r="K28" s="569">
        <v>0</v>
      </c>
      <c r="L28" s="479">
        <f t="shared" si="1"/>
        <v>15.506293808000001</v>
      </c>
      <c r="M28" s="514">
        <f t="shared" si="8"/>
        <v>1.4136803722475746E-4</v>
      </c>
      <c r="N28" s="345"/>
      <c r="O28" s="346"/>
    </row>
    <row r="29" spans="1:15" s="344" customFormat="1" ht="15" customHeight="1">
      <c r="A29" s="347" t="s">
        <v>639</v>
      </c>
      <c r="B29" s="473">
        <v>451.08791459999998</v>
      </c>
      <c r="C29" s="471">
        <v>65.988968400000005</v>
      </c>
      <c r="D29" s="471">
        <v>4.3995645000000003</v>
      </c>
      <c r="E29" s="471">
        <v>104.9308711</v>
      </c>
      <c r="F29" s="471">
        <v>104.9308711</v>
      </c>
      <c r="G29" s="471">
        <v>0.52820049999999996</v>
      </c>
      <c r="H29" s="558">
        <v>669.38806199999999</v>
      </c>
      <c r="I29" s="475">
        <v>244.90610622199998</v>
      </c>
      <c r="J29" s="569">
        <v>9.5784000000000003E-5</v>
      </c>
      <c r="K29" s="569">
        <v>4.1600000000000002E-5</v>
      </c>
      <c r="L29" s="479">
        <f t="shared" si="1"/>
        <v>1646.1606958059999</v>
      </c>
      <c r="M29" s="514">
        <f t="shared" si="8"/>
        <v>1.5007745203600702E-2</v>
      </c>
      <c r="N29" s="345"/>
      <c r="O29" s="346"/>
    </row>
    <row r="30" spans="1:15" s="344" customFormat="1" ht="15" customHeight="1">
      <c r="A30" s="347" t="s">
        <v>543</v>
      </c>
      <c r="B30" s="473">
        <v>194.69278890100017</v>
      </c>
      <c r="C30" s="471">
        <v>19.469286756999995</v>
      </c>
      <c r="D30" s="471">
        <v>3.8938639299999966</v>
      </c>
      <c r="E30" s="471">
        <v>35.944689830999984</v>
      </c>
      <c r="F30" s="471">
        <v>35.944689830999984</v>
      </c>
      <c r="G30" s="471">
        <v>25.288970750999987</v>
      </c>
      <c r="H30" s="558">
        <v>214.30056862000001</v>
      </c>
      <c r="I30" s="475">
        <v>32.012439942000007</v>
      </c>
      <c r="J30" s="569">
        <v>145.96</v>
      </c>
      <c r="K30" s="569">
        <v>0</v>
      </c>
      <c r="L30" s="479">
        <f t="shared" si="1"/>
        <v>707.50729856300018</v>
      </c>
      <c r="M30" s="514">
        <f t="shared" si="8"/>
        <v>6.450214303848679E-3</v>
      </c>
      <c r="N30" s="345"/>
      <c r="O30" s="346"/>
    </row>
    <row r="31" spans="1:15" s="344" customFormat="1" ht="15" customHeight="1">
      <c r="A31" s="347" t="s">
        <v>527</v>
      </c>
      <c r="B31" s="473">
        <v>157.31307530000001</v>
      </c>
      <c r="C31" s="471">
        <v>47.193919000000001</v>
      </c>
      <c r="D31" s="471">
        <v>3.1462113</v>
      </c>
      <c r="E31" s="471">
        <v>39.036252150000003</v>
      </c>
      <c r="F31" s="471">
        <v>39.036252150000003</v>
      </c>
      <c r="G31" s="471">
        <v>0</v>
      </c>
      <c r="H31" s="558">
        <v>279.8084336</v>
      </c>
      <c r="I31" s="475">
        <v>0</v>
      </c>
      <c r="J31" s="569">
        <v>0</v>
      </c>
      <c r="K31" s="569">
        <v>0</v>
      </c>
      <c r="L31" s="479">
        <f t="shared" si="1"/>
        <v>565.53414350000003</v>
      </c>
      <c r="M31" s="514">
        <f t="shared" si="8"/>
        <v>5.1558710830651461E-3</v>
      </c>
      <c r="N31" s="345"/>
      <c r="O31" s="346"/>
    </row>
    <row r="32" spans="1:15" s="344" customFormat="1" ht="15" customHeight="1">
      <c r="A32" s="347" t="s">
        <v>524</v>
      </c>
      <c r="B32" s="473">
        <v>71.356309999999993</v>
      </c>
      <c r="C32" s="471">
        <v>7.1356307000000001</v>
      </c>
      <c r="D32" s="471">
        <v>1.4271259999999999</v>
      </c>
      <c r="E32" s="471">
        <v>11.783415199</v>
      </c>
      <c r="F32" s="471">
        <v>11.783415199</v>
      </c>
      <c r="G32" s="471">
        <v>14.779469202000001</v>
      </c>
      <c r="H32" s="558">
        <v>153.52414200000001</v>
      </c>
      <c r="I32" s="475">
        <v>0</v>
      </c>
      <c r="J32" s="569">
        <v>1.5502264699999999</v>
      </c>
      <c r="K32" s="569">
        <v>0</v>
      </c>
      <c r="L32" s="479">
        <f t="shared" si="1"/>
        <v>273.33973477000001</v>
      </c>
      <c r="M32" s="514">
        <f t="shared" si="8"/>
        <v>2.4919882389971733E-3</v>
      </c>
      <c r="N32" s="345"/>
      <c r="O32" s="346"/>
    </row>
    <row r="33" spans="1:17" s="344" customFormat="1" ht="15" customHeight="1">
      <c r="A33" s="347" t="s">
        <v>536</v>
      </c>
      <c r="B33" s="473">
        <v>74</v>
      </c>
      <c r="C33" s="471">
        <v>7.4</v>
      </c>
      <c r="D33" s="471">
        <v>1.48</v>
      </c>
      <c r="E33" s="471">
        <v>57.418958500000002</v>
      </c>
      <c r="F33" s="471">
        <v>57.418958500000002</v>
      </c>
      <c r="G33" s="471">
        <v>0</v>
      </c>
      <c r="H33" s="558">
        <v>138.0066448</v>
      </c>
      <c r="I33" s="475">
        <v>0</v>
      </c>
      <c r="J33" s="569">
        <v>422.71491609999998</v>
      </c>
      <c r="K33" s="569">
        <v>12.8081528</v>
      </c>
      <c r="L33" s="479">
        <f t="shared" si="1"/>
        <v>771.24763070000006</v>
      </c>
      <c r="M33" s="514">
        <f t="shared" si="8"/>
        <v>7.0313232237385458E-3</v>
      </c>
      <c r="N33" s="345"/>
      <c r="O33" s="346"/>
    </row>
    <row r="34" spans="1:17" s="344" customFormat="1" ht="15" customHeight="1">
      <c r="A34" s="347" t="s">
        <v>650</v>
      </c>
      <c r="B34" s="473">
        <v>28.864640000000001</v>
      </c>
      <c r="C34" s="471">
        <v>2.8864640000000001</v>
      </c>
      <c r="D34" s="471">
        <v>0.57729379999999997</v>
      </c>
      <c r="E34" s="471">
        <v>2.8822918</v>
      </c>
      <c r="F34" s="471">
        <v>2.8822918</v>
      </c>
      <c r="G34" s="471">
        <v>0.1039129</v>
      </c>
      <c r="H34" s="558">
        <v>0</v>
      </c>
      <c r="I34" s="475">
        <v>0</v>
      </c>
      <c r="J34" s="569">
        <v>0</v>
      </c>
      <c r="K34" s="569">
        <v>0</v>
      </c>
      <c r="L34" s="479">
        <f t="shared" si="1"/>
        <v>38.196894299999997</v>
      </c>
      <c r="M34" s="515">
        <f t="shared" si="8"/>
        <v>3.4823408108562042E-4</v>
      </c>
      <c r="N34" s="345"/>
      <c r="O34" s="346"/>
    </row>
    <row r="35" spans="1:17" s="344" customFormat="1" ht="15" customHeight="1">
      <c r="A35" s="325" t="s">
        <v>567</v>
      </c>
      <c r="B35" s="326">
        <f>SUM(B15:B34)</f>
        <v>20846.657774028517</v>
      </c>
      <c r="C35" s="327">
        <f t="shared" ref="C35:K35" si="9">SUM(C15:C34)</f>
        <v>5854.3360015120379</v>
      </c>
      <c r="D35" s="327">
        <f t="shared" si="9"/>
        <v>355.01306863225051</v>
      </c>
      <c r="E35" s="327">
        <f t="shared" si="9"/>
        <v>2988.2578671327246</v>
      </c>
      <c r="F35" s="327">
        <f t="shared" si="9"/>
        <v>2982.5578671327248</v>
      </c>
      <c r="G35" s="327">
        <f t="shared" si="9"/>
        <v>1219.7116079251493</v>
      </c>
      <c r="H35" s="327">
        <f t="shared" si="9"/>
        <v>39348.774116175002</v>
      </c>
      <c r="I35" s="327">
        <f t="shared" si="9"/>
        <v>286.41672346399997</v>
      </c>
      <c r="J35" s="327">
        <f t="shared" si="9"/>
        <v>16737.464966553998</v>
      </c>
      <c r="K35" s="327">
        <f t="shared" si="9"/>
        <v>16529.026505900001</v>
      </c>
      <c r="L35" s="327">
        <f>SUM(B35:K35)</f>
        <v>107148.2164984564</v>
      </c>
      <c r="M35" s="516">
        <f t="shared" si="8"/>
        <v>0.97685064181521897</v>
      </c>
      <c r="N35" s="345"/>
      <c r="O35" s="348"/>
      <c r="P35" s="442"/>
      <c r="Q35" s="364"/>
    </row>
    <row r="36" spans="1:17" s="344" customFormat="1" ht="15" customHeight="1">
      <c r="A36" s="342" t="s">
        <v>575</v>
      </c>
      <c r="B36" s="473">
        <v>263.83699050000001</v>
      </c>
      <c r="C36" s="471">
        <v>76.700303599999998</v>
      </c>
      <c r="D36" s="471">
        <v>5.1616385000000005</v>
      </c>
      <c r="E36" s="471">
        <v>47.048804430000004</v>
      </c>
      <c r="F36" s="471">
        <v>47.048804430000004</v>
      </c>
      <c r="G36" s="471">
        <v>0</v>
      </c>
      <c r="H36" s="558">
        <v>168.9389224</v>
      </c>
      <c r="I36" s="475">
        <v>0</v>
      </c>
      <c r="J36" s="569">
        <v>5.3131519000000003</v>
      </c>
      <c r="K36" s="569">
        <v>0</v>
      </c>
      <c r="L36" s="479">
        <f t="shared" si="1"/>
        <v>614.04861575999996</v>
      </c>
      <c r="M36" s="513">
        <f t="shared" si="8"/>
        <v>5.5981686304554037E-3</v>
      </c>
      <c r="N36" s="345"/>
      <c r="O36" s="346"/>
    </row>
    <row r="37" spans="1:17" s="344" customFormat="1" ht="15" customHeight="1">
      <c r="A37" s="347" t="s">
        <v>144</v>
      </c>
      <c r="B37" s="473">
        <v>0.2698313</v>
      </c>
      <c r="C37" s="471">
        <v>2.6983099999999999E-2</v>
      </c>
      <c r="D37" s="471">
        <v>5.3965999999999997E-3</v>
      </c>
      <c r="E37" s="471">
        <v>14.955771199999999</v>
      </c>
      <c r="F37" s="471">
        <v>14.955771199999999</v>
      </c>
      <c r="G37" s="471">
        <v>0</v>
      </c>
      <c r="H37" s="558">
        <v>31.572378</v>
      </c>
      <c r="I37" s="475">
        <v>0</v>
      </c>
      <c r="J37" s="569">
        <v>0</v>
      </c>
      <c r="K37" s="569">
        <v>0</v>
      </c>
      <c r="L37" s="479">
        <f t="shared" si="1"/>
        <v>61.786131400000002</v>
      </c>
      <c r="M37" s="514">
        <f t="shared" si="8"/>
        <v>5.6329283011667263E-4</v>
      </c>
      <c r="N37" s="345"/>
      <c r="O37" s="346"/>
    </row>
    <row r="38" spans="1:17" s="344" customFormat="1" ht="15" customHeight="1">
      <c r="A38" s="347" t="s">
        <v>574</v>
      </c>
      <c r="B38" s="473">
        <v>9.3919806999999995</v>
      </c>
      <c r="C38" s="471">
        <v>0.93919810000000004</v>
      </c>
      <c r="D38" s="471">
        <v>0.1878396</v>
      </c>
      <c r="E38" s="471">
        <v>12.990711599999999</v>
      </c>
      <c r="F38" s="471">
        <v>12.990711599999999</v>
      </c>
      <c r="G38" s="471">
        <v>0</v>
      </c>
      <c r="H38" s="558">
        <v>11.8439444</v>
      </c>
      <c r="I38" s="475">
        <v>0</v>
      </c>
      <c r="J38" s="569">
        <v>0</v>
      </c>
      <c r="K38" s="569">
        <v>0</v>
      </c>
      <c r="L38" s="479">
        <f t="shared" si="1"/>
        <v>48.344385999999993</v>
      </c>
      <c r="M38" s="514">
        <f t="shared" si="8"/>
        <v>4.4074690214692487E-4</v>
      </c>
      <c r="N38" s="345"/>
      <c r="O38" s="346"/>
    </row>
    <row r="39" spans="1:17" s="344" customFormat="1" ht="15" customHeight="1">
      <c r="A39" s="347" t="s">
        <v>90</v>
      </c>
      <c r="B39" s="473">
        <v>654.61624459999996</v>
      </c>
      <c r="C39" s="471">
        <v>221.19422900000001</v>
      </c>
      <c r="D39" s="471">
        <v>8.2008001000000004</v>
      </c>
      <c r="E39" s="471">
        <v>25.492299899999999</v>
      </c>
      <c r="F39" s="471">
        <v>25.492299899999999</v>
      </c>
      <c r="G39" s="471">
        <v>0</v>
      </c>
      <c r="H39" s="558">
        <v>0</v>
      </c>
      <c r="I39" s="475">
        <v>0</v>
      </c>
      <c r="J39" s="569">
        <v>0</v>
      </c>
      <c r="K39" s="569">
        <v>0</v>
      </c>
      <c r="L39" s="479">
        <f t="shared" si="1"/>
        <v>934.99587350000013</v>
      </c>
      <c r="M39" s="514">
        <f t="shared" si="8"/>
        <v>8.5241859264751675E-3</v>
      </c>
      <c r="N39" s="345"/>
      <c r="O39" s="346"/>
    </row>
    <row r="40" spans="1:17" s="344" customFormat="1" ht="15" customHeight="1">
      <c r="A40" s="347" t="s">
        <v>147</v>
      </c>
      <c r="B40" s="473">
        <v>7.5925894999999999</v>
      </c>
      <c r="C40" s="471">
        <v>0.75925895399999999</v>
      </c>
      <c r="D40" s="471">
        <v>0.15185179000000001</v>
      </c>
      <c r="E40" s="471">
        <v>0.76533302195999997</v>
      </c>
      <c r="F40" s="471">
        <v>0.76533302195999997</v>
      </c>
      <c r="G40" s="471">
        <v>0</v>
      </c>
      <c r="H40" s="558">
        <v>0</v>
      </c>
      <c r="I40" s="475">
        <v>0</v>
      </c>
      <c r="J40" s="569">
        <v>0</v>
      </c>
      <c r="K40" s="569">
        <v>0</v>
      </c>
      <c r="L40" s="479">
        <f t="shared" si="1"/>
        <v>10.034366287920001</v>
      </c>
      <c r="M40" s="514">
        <f t="shared" si="8"/>
        <v>9.1481477423423658E-5</v>
      </c>
      <c r="N40" s="345"/>
      <c r="O40" s="346"/>
    </row>
    <row r="41" spans="1:17" s="344" customFormat="1" ht="15" customHeight="1">
      <c r="A41" s="347" t="s">
        <v>42</v>
      </c>
      <c r="B41" s="473">
        <v>4.9911067999999998</v>
      </c>
      <c r="C41" s="471">
        <v>0.4895601</v>
      </c>
      <c r="D41" s="471">
        <v>9.7911999999999999E-2</v>
      </c>
      <c r="E41" s="471">
        <v>0.5408752</v>
      </c>
      <c r="F41" s="471">
        <v>0.5408752</v>
      </c>
      <c r="G41" s="471">
        <v>0</v>
      </c>
      <c r="H41" s="558">
        <v>0</v>
      </c>
      <c r="I41" s="475">
        <v>0</v>
      </c>
      <c r="J41" s="569">
        <v>0</v>
      </c>
      <c r="K41" s="569">
        <v>0</v>
      </c>
      <c r="L41" s="479">
        <f t="shared" si="1"/>
        <v>6.6603293000000008</v>
      </c>
      <c r="M41" s="514">
        <f t="shared" si="8"/>
        <v>6.0721000909048617E-5</v>
      </c>
      <c r="N41" s="345"/>
      <c r="O41" s="346"/>
    </row>
    <row r="42" spans="1:17" s="344" customFormat="1" ht="15" customHeight="1">
      <c r="A42" s="347" t="s">
        <v>146</v>
      </c>
      <c r="B42" s="473">
        <v>54.543173000000003</v>
      </c>
      <c r="C42" s="471">
        <v>5.4543172999999996</v>
      </c>
      <c r="D42" s="471">
        <v>1.0908633999999999</v>
      </c>
      <c r="E42" s="471">
        <v>5.4979518000000001</v>
      </c>
      <c r="F42" s="471">
        <v>5.4979518000000001</v>
      </c>
      <c r="G42" s="471">
        <v>0</v>
      </c>
      <c r="H42" s="558">
        <v>0</v>
      </c>
      <c r="I42" s="475">
        <v>0</v>
      </c>
      <c r="J42" s="569">
        <v>0</v>
      </c>
      <c r="K42" s="569">
        <v>0</v>
      </c>
      <c r="L42" s="479">
        <f t="shared" si="1"/>
        <v>72.08425729999999</v>
      </c>
      <c r="M42" s="514">
        <f t="shared" si="8"/>
        <v>6.5717895555725649E-4</v>
      </c>
      <c r="N42" s="345"/>
      <c r="O42" s="346"/>
    </row>
    <row r="43" spans="1:17" s="344" customFormat="1" ht="15" customHeight="1">
      <c r="A43" s="347" t="s">
        <v>523</v>
      </c>
      <c r="B43" s="473">
        <v>204.3493684</v>
      </c>
      <c r="C43" s="471">
        <v>20.7237288</v>
      </c>
      <c r="D43" s="471">
        <v>4.0869873688</v>
      </c>
      <c r="E43" s="471">
        <v>20.624407599999998</v>
      </c>
      <c r="F43" s="471">
        <v>20.624407599999998</v>
      </c>
      <c r="G43" s="471">
        <v>0</v>
      </c>
      <c r="H43" s="558">
        <v>0</v>
      </c>
      <c r="I43" s="475">
        <v>0</v>
      </c>
      <c r="J43" s="569">
        <v>0</v>
      </c>
      <c r="K43" s="569">
        <v>0</v>
      </c>
      <c r="L43" s="479">
        <f t="shared" si="1"/>
        <v>270.40889976879998</v>
      </c>
      <c r="M43" s="514">
        <f t="shared" si="8"/>
        <v>2.4652683537248134E-3</v>
      </c>
      <c r="N43" s="345"/>
      <c r="O43" s="346"/>
    </row>
    <row r="44" spans="1:17" s="344" customFormat="1" ht="15" customHeight="1">
      <c r="A44" s="347" t="s">
        <v>420</v>
      </c>
      <c r="B44" s="473">
        <v>11.174493</v>
      </c>
      <c r="C44" s="471">
        <v>1.1174493000000001</v>
      </c>
      <c r="D44" s="471">
        <v>0.22348989999999999</v>
      </c>
      <c r="E44" s="471">
        <v>1.1263889</v>
      </c>
      <c r="F44" s="471">
        <v>1.1263889</v>
      </c>
      <c r="G44" s="471">
        <v>0</v>
      </c>
      <c r="H44" s="558">
        <v>0.61852399999999996</v>
      </c>
      <c r="I44" s="475">
        <v>0</v>
      </c>
      <c r="J44" s="569">
        <v>0.2458388</v>
      </c>
      <c r="K44" s="569">
        <v>0</v>
      </c>
      <c r="L44" s="479">
        <f t="shared" si="1"/>
        <v>15.632572800000002</v>
      </c>
      <c r="M44" s="514">
        <f t="shared" si="8"/>
        <v>1.4251929963876841E-4</v>
      </c>
      <c r="N44" s="345"/>
      <c r="O44" s="346"/>
    </row>
    <row r="45" spans="1:17" s="344" customFormat="1" ht="15" customHeight="1">
      <c r="A45" s="347" t="s">
        <v>427</v>
      </c>
      <c r="B45" s="473"/>
      <c r="C45" s="471"/>
      <c r="D45" s="471"/>
      <c r="E45" s="471"/>
      <c r="F45" s="471"/>
      <c r="G45" s="471"/>
      <c r="H45" s="558"/>
      <c r="I45" s="475"/>
      <c r="J45" s="569"/>
      <c r="K45" s="569"/>
      <c r="L45" s="479">
        <f t="shared" si="1"/>
        <v>0</v>
      </c>
      <c r="M45" s="514">
        <f t="shared" si="8"/>
        <v>0</v>
      </c>
      <c r="N45" s="345"/>
      <c r="O45" s="346"/>
    </row>
    <row r="46" spans="1:17" s="344" customFormat="1" ht="15" customHeight="1">
      <c r="A46" s="347" t="s">
        <v>454</v>
      </c>
      <c r="B46" s="473">
        <v>11.811860493999999</v>
      </c>
      <c r="C46" s="471">
        <v>1.1811859694000002</v>
      </c>
      <c r="D46" s="471">
        <v>0.23623723988000001</v>
      </c>
      <c r="E46" s="471">
        <v>16.957816099999999</v>
      </c>
      <c r="F46" s="471">
        <v>16.957816099999999</v>
      </c>
      <c r="G46" s="471">
        <v>8.6129513000000006</v>
      </c>
      <c r="H46" s="558">
        <v>0.84276554499999989</v>
      </c>
      <c r="I46" s="475">
        <v>0</v>
      </c>
      <c r="J46" s="569">
        <v>0</v>
      </c>
      <c r="K46" s="569">
        <v>0</v>
      </c>
      <c r="L46" s="479">
        <f t="shared" si="1"/>
        <v>56.600632748279992</v>
      </c>
      <c r="M46" s="514">
        <f t="shared" si="8"/>
        <v>5.1601758978509307E-4</v>
      </c>
      <c r="N46" s="345"/>
      <c r="O46" s="346"/>
    </row>
    <row r="47" spans="1:17" s="344" customFormat="1" ht="15" customHeight="1">
      <c r="A47" s="347" t="s">
        <v>537</v>
      </c>
      <c r="B47" s="473">
        <v>0.36357159999999999</v>
      </c>
      <c r="C47" s="471">
        <v>3.6357199999999999E-2</v>
      </c>
      <c r="D47" s="471">
        <v>1.07577E-2</v>
      </c>
      <c r="E47" s="471">
        <v>9.8521499999999998E-2</v>
      </c>
      <c r="F47" s="471">
        <v>9.8521499999999998E-2</v>
      </c>
      <c r="G47" s="471">
        <v>0</v>
      </c>
      <c r="H47" s="558">
        <v>0.40231840000000002</v>
      </c>
      <c r="I47" s="475">
        <v>0</v>
      </c>
      <c r="J47" s="569">
        <v>7.2715000000000002E-3</v>
      </c>
      <c r="K47" s="569">
        <v>0</v>
      </c>
      <c r="L47" s="479">
        <f t="shared" si="1"/>
        <v>1.0173194000000001</v>
      </c>
      <c r="M47" s="514">
        <f t="shared" si="8"/>
        <v>9.2747144217317899E-6</v>
      </c>
      <c r="N47" s="345"/>
      <c r="O47" s="346"/>
    </row>
    <row r="48" spans="1:17" s="344" customFormat="1" ht="15" customHeight="1">
      <c r="A48" s="347" t="s">
        <v>521</v>
      </c>
      <c r="B48" s="473">
        <v>3.1446854000000002</v>
      </c>
      <c r="C48" s="471">
        <v>0.31446849999999998</v>
      </c>
      <c r="D48" s="471">
        <v>6.28938E-2</v>
      </c>
      <c r="E48" s="471">
        <v>0</v>
      </c>
      <c r="F48" s="471">
        <v>0</v>
      </c>
      <c r="G48" s="471">
        <v>0.93148869999999995</v>
      </c>
      <c r="H48" s="558">
        <v>1.0814520000000001</v>
      </c>
      <c r="I48" s="475">
        <v>0</v>
      </c>
      <c r="J48" s="569">
        <v>0</v>
      </c>
      <c r="K48" s="569">
        <v>0</v>
      </c>
      <c r="L48" s="479">
        <f t="shared" si="1"/>
        <v>5.5349883999999996</v>
      </c>
      <c r="M48" s="514">
        <f t="shared" si="8"/>
        <v>5.0461474279953917E-5</v>
      </c>
      <c r="N48" s="345"/>
      <c r="O48" s="346"/>
    </row>
    <row r="49" spans="1:15" s="344" customFormat="1" ht="15" customHeight="1">
      <c r="A49" s="347" t="s">
        <v>530</v>
      </c>
      <c r="B49" s="473">
        <v>29.736858999999999</v>
      </c>
      <c r="C49" s="471">
        <v>2.9736859</v>
      </c>
      <c r="D49" s="471">
        <v>0.59473710000000002</v>
      </c>
      <c r="E49" s="471">
        <v>0.4554203</v>
      </c>
      <c r="F49" s="471">
        <v>0.4554203</v>
      </c>
      <c r="G49" s="471">
        <v>0.67374160000000005</v>
      </c>
      <c r="H49" s="558">
        <v>11.3743736</v>
      </c>
      <c r="I49" s="475">
        <v>0</v>
      </c>
      <c r="J49" s="569">
        <v>13.260199999999999</v>
      </c>
      <c r="K49" s="569">
        <v>35.238126999999999</v>
      </c>
      <c r="L49" s="479">
        <f t="shared" si="1"/>
        <v>94.762564800000007</v>
      </c>
      <c r="M49" s="514">
        <f t="shared" si="8"/>
        <v>8.6393292646424829E-4</v>
      </c>
      <c r="N49" s="345"/>
      <c r="O49" s="346"/>
    </row>
    <row r="50" spans="1:15" s="344" customFormat="1" ht="15" customHeight="1">
      <c r="A50" s="347" t="s">
        <v>547</v>
      </c>
      <c r="B50" s="473">
        <v>25</v>
      </c>
      <c r="C50" s="471">
        <v>2.6</v>
      </c>
      <c r="D50" s="471">
        <v>0.52</v>
      </c>
      <c r="E50" s="471">
        <v>2.5308000000000002</v>
      </c>
      <c r="F50" s="471">
        <v>2.5308000000000002</v>
      </c>
      <c r="G50" s="471">
        <v>0</v>
      </c>
      <c r="H50" s="558">
        <v>0</v>
      </c>
      <c r="I50" s="475">
        <v>0</v>
      </c>
      <c r="J50" s="569">
        <v>0</v>
      </c>
      <c r="K50" s="569">
        <v>0</v>
      </c>
      <c r="L50" s="479">
        <f t="shared" si="1"/>
        <v>33.181600000000003</v>
      </c>
      <c r="M50" s="514">
        <f t="shared" si="8"/>
        <v>3.0251056261793057E-4</v>
      </c>
      <c r="N50" s="345"/>
      <c r="O50" s="346"/>
    </row>
    <row r="51" spans="1:15" s="344" customFormat="1" ht="15" customHeight="1">
      <c r="A51" s="347" t="s">
        <v>531</v>
      </c>
      <c r="B51" s="473">
        <v>9.0774940869999998</v>
      </c>
      <c r="C51" s="471">
        <v>0.90774949000000005</v>
      </c>
      <c r="D51" s="471">
        <v>0.18154990400000001</v>
      </c>
      <c r="E51" s="471">
        <v>1.2607696849999999</v>
      </c>
      <c r="F51" s="471">
        <v>1.2607696800000001</v>
      </c>
      <c r="G51" s="471">
        <v>1.4643632369999999</v>
      </c>
      <c r="H51" s="558">
        <v>10.3162176</v>
      </c>
      <c r="I51" s="475">
        <v>0</v>
      </c>
      <c r="J51" s="569">
        <v>0</v>
      </c>
      <c r="K51" s="569">
        <v>0</v>
      </c>
      <c r="L51" s="479">
        <f t="shared" si="1"/>
        <v>24.468913683000004</v>
      </c>
      <c r="M51" s="514">
        <f t="shared" si="8"/>
        <v>2.2307859913005731E-4</v>
      </c>
      <c r="N51" s="345"/>
      <c r="O51" s="346"/>
    </row>
    <row r="52" spans="1:15" s="344" customFormat="1" ht="15" customHeight="1">
      <c r="A52" s="347" t="s">
        <v>655</v>
      </c>
      <c r="B52" s="473">
        <v>166.53814888405998</v>
      </c>
      <c r="C52" s="471">
        <v>16.653814928406</v>
      </c>
      <c r="D52" s="471">
        <v>3.3307629656811999</v>
      </c>
      <c r="E52" s="471">
        <v>9.16309985</v>
      </c>
      <c r="F52" s="471">
        <v>9.1630998499999983</v>
      </c>
      <c r="G52" s="471">
        <v>0.70839751499999981</v>
      </c>
      <c r="H52" s="558">
        <v>12.172722</v>
      </c>
      <c r="I52" s="475">
        <v>0</v>
      </c>
      <c r="J52" s="569">
        <v>0</v>
      </c>
      <c r="K52" s="569">
        <v>0</v>
      </c>
      <c r="L52" s="479">
        <f t="shared" si="1"/>
        <v>217.7300459931472</v>
      </c>
      <c r="M52" s="514">
        <f t="shared" si="8"/>
        <v>1.9850049036880335E-3</v>
      </c>
      <c r="N52" s="345"/>
      <c r="O52" s="346"/>
    </row>
    <row r="53" spans="1:15" s="344" customFormat="1" ht="15" customHeight="1">
      <c r="A53" s="347" t="s">
        <v>648</v>
      </c>
      <c r="B53" s="473">
        <v>27.66</v>
      </c>
      <c r="C53" s="471">
        <v>2.766</v>
      </c>
      <c r="D53" s="471">
        <v>0.55320000000000003</v>
      </c>
      <c r="E53" s="471">
        <v>4.9636075000000002</v>
      </c>
      <c r="F53" s="471">
        <v>4.9636075000000002</v>
      </c>
      <c r="G53" s="471">
        <v>0</v>
      </c>
      <c r="H53" s="558">
        <v>26.473165999999999</v>
      </c>
      <c r="I53" s="475">
        <v>0</v>
      </c>
      <c r="J53" s="569">
        <v>0</v>
      </c>
      <c r="K53" s="569">
        <v>0</v>
      </c>
      <c r="L53" s="479">
        <f t="shared" si="1"/>
        <v>67.379581000000002</v>
      </c>
      <c r="M53" s="515">
        <f t="shared" si="8"/>
        <v>6.1428728443686928E-4</v>
      </c>
      <c r="N53" s="345"/>
      <c r="O53" s="346"/>
    </row>
    <row r="54" spans="1:15" s="344" customFormat="1" ht="15" customHeight="1">
      <c r="A54" s="565" t="s">
        <v>665</v>
      </c>
      <c r="B54" s="566">
        <v>3.22</v>
      </c>
      <c r="C54" s="566">
        <v>0.32200000000000006</v>
      </c>
      <c r="D54" s="566">
        <v>6.4400000000000013E-2</v>
      </c>
      <c r="E54" s="566">
        <v>0.45782790000000001</v>
      </c>
      <c r="F54" s="566">
        <v>0.45782790000000001</v>
      </c>
      <c r="G54" s="566">
        <v>0</v>
      </c>
      <c r="H54" s="566">
        <v>0</v>
      </c>
      <c r="I54" s="567">
        <v>0</v>
      </c>
      <c r="J54" s="567">
        <v>0</v>
      </c>
      <c r="K54" s="567">
        <v>0</v>
      </c>
      <c r="L54" s="479">
        <f t="shared" ref="L54" si="10">SUM(B54:K54)</f>
        <v>4.5220558000000004</v>
      </c>
      <c r="M54" s="515">
        <f t="shared" si="8"/>
        <v>4.1226753509405094E-5</v>
      </c>
      <c r="N54" s="345"/>
      <c r="O54" s="346"/>
    </row>
    <row r="55" spans="1:15" s="344" customFormat="1" ht="15" customHeight="1">
      <c r="A55" s="565" t="s">
        <v>666</v>
      </c>
      <c r="B55" s="566"/>
      <c r="C55" s="566"/>
      <c r="D55" s="566"/>
      <c r="E55" s="566"/>
      <c r="F55" s="566"/>
      <c r="G55" s="566"/>
      <c r="H55" s="566"/>
      <c r="I55" s="567"/>
      <c r="J55" s="567"/>
      <c r="K55" s="567"/>
      <c r="L55" s="566"/>
      <c r="M55" s="568"/>
      <c r="N55" s="345"/>
      <c r="O55" s="346"/>
    </row>
    <row r="56" spans="1:15" s="344" customFormat="1" ht="17.25" customHeight="1">
      <c r="A56" s="325" t="s">
        <v>568</v>
      </c>
      <c r="B56" s="326">
        <f>SUM(B36:B55)</f>
        <v>1487.3183972650604</v>
      </c>
      <c r="C56" s="326">
        <f t="shared" ref="C56:L56" si="11">SUM(C36:C55)</f>
        <v>355.16029024180608</v>
      </c>
      <c r="D56" s="326">
        <f t="shared" si="11"/>
        <v>24.761317968361201</v>
      </c>
      <c r="E56" s="326">
        <f t="shared" si="11"/>
        <v>164.93040648696004</v>
      </c>
      <c r="F56" s="326">
        <f t="shared" si="11"/>
        <v>164.93040648196003</v>
      </c>
      <c r="G56" s="326">
        <f t="shared" si="11"/>
        <v>12.390942352</v>
      </c>
      <c r="H56" s="326">
        <f t="shared" si="11"/>
        <v>275.63678394499999</v>
      </c>
      <c r="I56" s="326">
        <f t="shared" si="11"/>
        <v>0</v>
      </c>
      <c r="J56" s="326">
        <f t="shared" si="11"/>
        <v>18.826462199999998</v>
      </c>
      <c r="K56" s="326">
        <f t="shared" si="11"/>
        <v>35.238126999999999</v>
      </c>
      <c r="L56" s="326">
        <f t="shared" si="11"/>
        <v>2539.1931339411476</v>
      </c>
      <c r="M56" s="516">
        <f>L56/$L$57</f>
        <v>2.3149358184780807E-2</v>
      </c>
      <c r="N56" s="345"/>
      <c r="O56" s="348"/>
    </row>
    <row r="57" spans="1:15" s="344" customFormat="1" ht="17.25" customHeight="1" thickBot="1">
      <c r="A57" s="328" t="s">
        <v>591</v>
      </c>
      <c r="B57" s="329">
        <f t="shared" ref="B57:K57" si="12">B56+B35</f>
        <v>22333.97617129358</v>
      </c>
      <c r="C57" s="329">
        <f t="shared" si="12"/>
        <v>6209.4962917538442</v>
      </c>
      <c r="D57" s="329">
        <f t="shared" si="12"/>
        <v>379.77438660061171</v>
      </c>
      <c r="E57" s="329">
        <f t="shared" si="12"/>
        <v>3153.1882736196849</v>
      </c>
      <c r="F57" s="329">
        <f t="shared" si="12"/>
        <v>3147.4882736146847</v>
      </c>
      <c r="G57" s="329">
        <f t="shared" si="12"/>
        <v>1232.1025502771492</v>
      </c>
      <c r="H57" s="329">
        <f t="shared" si="12"/>
        <v>39624.410900120005</v>
      </c>
      <c r="I57" s="329">
        <f t="shared" si="12"/>
        <v>286.41672346399997</v>
      </c>
      <c r="J57" s="329">
        <f t="shared" si="12"/>
        <v>16756.291428753997</v>
      </c>
      <c r="K57" s="329">
        <f t="shared" si="12"/>
        <v>16564.264632900002</v>
      </c>
      <c r="L57" s="327">
        <f>SUM(B57:K57)</f>
        <v>109687.40963239757</v>
      </c>
      <c r="M57" s="517">
        <f>L57/$L$57</f>
        <v>1</v>
      </c>
      <c r="N57" s="345"/>
      <c r="O57" s="346"/>
    </row>
    <row r="58" spans="1:15" ht="17.25" thickTop="1"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67"/>
    </row>
    <row r="59" spans="1:15">
      <c r="L59" s="267"/>
      <c r="M59" s="526"/>
    </row>
    <row r="60" spans="1:15"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</row>
    <row r="61" spans="1:15">
      <c r="C61" s="259"/>
      <c r="D61" s="259"/>
      <c r="E61" s="259"/>
      <c r="F61" s="259"/>
      <c r="G61" s="259"/>
      <c r="H61" s="259"/>
      <c r="I61" s="259"/>
      <c r="J61" s="259"/>
      <c r="K61" s="259"/>
      <c r="L61" s="259"/>
    </row>
    <row r="62" spans="1:15"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</row>
    <row r="63" spans="1:15"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</row>
    <row r="64" spans="1:15"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</row>
    <row r="65" spans="2:12"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</row>
    <row r="66" spans="2:12"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</row>
    <row r="67" spans="2:12"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</row>
    <row r="68" spans="2:12"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</row>
  </sheetData>
  <mergeCells count="2">
    <mergeCell ref="A1:M1"/>
    <mergeCell ref="A2:M2"/>
  </mergeCells>
  <printOptions horizontalCentered="1"/>
  <pageMargins left="0.35433070866141736" right="0.31496062992125984" top="0.59055118110236227" bottom="0.43307086614173229" header="0.27559055118110237" footer="0.19685039370078741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Z34"/>
  <sheetViews>
    <sheetView zoomScale="110" zoomScaleNormal="110" zoomScaleSheetLayoutView="106" workbookViewId="0">
      <pane xSplit="2" ySplit="3" topLeftCell="C4" activePane="bottomRight" state="frozen"/>
      <selection activeCell="V43" sqref="V43"/>
      <selection pane="topRight" activeCell="V43" sqref="V43"/>
      <selection pane="bottomLeft" activeCell="V43" sqref="V43"/>
      <selection pane="bottomRight" activeCell="Q10" sqref="Q10"/>
    </sheetView>
  </sheetViews>
  <sheetFormatPr defaultColWidth="8.85546875" defaultRowHeight="16.5"/>
  <cols>
    <col min="1" max="1" width="6" style="259" hidden="1" customWidth="1"/>
    <col min="2" max="2" width="15.85546875" style="269" customWidth="1"/>
    <col min="3" max="3" width="9.140625" style="267" bestFit="1" customWidth="1"/>
    <col min="4" max="4" width="7.42578125" style="267" bestFit="1" customWidth="1"/>
    <col min="5" max="5" width="7.5703125" style="267" bestFit="1" customWidth="1"/>
    <col min="6" max="8" width="7.5703125" style="267" customWidth="1"/>
    <col min="9" max="9" width="8.42578125" style="267" bestFit="1" customWidth="1"/>
    <col min="10" max="10" width="8.140625" style="267" bestFit="1" customWidth="1"/>
    <col min="11" max="11" width="8.5703125" style="267" customWidth="1"/>
    <col min="12" max="12" width="8.140625" style="267" bestFit="1" customWidth="1"/>
    <col min="13" max="13" width="8.42578125" style="268" bestFit="1" customWidth="1"/>
    <col min="14" max="14" width="8" style="259" bestFit="1" customWidth="1"/>
    <col min="15" max="15" width="9.42578125" style="259" bestFit="1" customWidth="1"/>
    <col min="16" max="16384" width="8.85546875" style="259"/>
  </cols>
  <sheetData>
    <row r="1" spans="1:26" ht="21" customHeight="1">
      <c r="B1" s="591" t="s">
        <v>668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266"/>
    </row>
    <row r="2" spans="1:26">
      <c r="B2" s="597" t="s">
        <v>579</v>
      </c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9"/>
    </row>
    <row r="3" spans="1:26" ht="44.25" customHeight="1">
      <c r="A3" s="354"/>
      <c r="B3" s="349" t="s">
        <v>83</v>
      </c>
      <c r="C3" s="350" t="s">
        <v>508</v>
      </c>
      <c r="D3" s="351" t="s">
        <v>509</v>
      </c>
      <c r="E3" s="351" t="s">
        <v>510</v>
      </c>
      <c r="F3" s="351" t="s">
        <v>517</v>
      </c>
      <c r="G3" s="351" t="s">
        <v>513</v>
      </c>
      <c r="H3" s="351" t="s">
        <v>629</v>
      </c>
      <c r="I3" s="351" t="s">
        <v>592</v>
      </c>
      <c r="J3" s="351" t="s">
        <v>514</v>
      </c>
      <c r="K3" s="351" t="s">
        <v>511</v>
      </c>
      <c r="L3" s="351" t="s">
        <v>628</v>
      </c>
      <c r="M3" s="351" t="s">
        <v>566</v>
      </c>
      <c r="N3" s="355" t="s">
        <v>603</v>
      </c>
    </row>
    <row r="4" spans="1:26" ht="18" customHeight="1">
      <c r="B4" s="330" t="s">
        <v>580</v>
      </c>
      <c r="C4" s="321" t="s">
        <v>581</v>
      </c>
      <c r="D4" s="322" t="s">
        <v>582</v>
      </c>
      <c r="E4" s="322" t="s">
        <v>583</v>
      </c>
      <c r="F4" s="322" t="s">
        <v>584</v>
      </c>
      <c r="G4" s="322" t="s">
        <v>585</v>
      </c>
      <c r="H4" s="322" t="s">
        <v>586</v>
      </c>
      <c r="I4" s="322" t="s">
        <v>587</v>
      </c>
      <c r="J4" s="323" t="s">
        <v>588</v>
      </c>
      <c r="K4" s="322" t="s">
        <v>589</v>
      </c>
      <c r="L4" s="322" t="s">
        <v>590</v>
      </c>
      <c r="M4" s="321" t="s">
        <v>656</v>
      </c>
      <c r="N4" s="331" t="s">
        <v>657</v>
      </c>
    </row>
    <row r="5" spans="1:26" s="344" customFormat="1" ht="21.75" customHeight="1">
      <c r="A5" s="556" t="s">
        <v>31</v>
      </c>
      <c r="B5" s="481" t="s">
        <v>593</v>
      </c>
      <c r="C5" s="482">
        <v>23.2727988</v>
      </c>
      <c r="D5" s="482">
        <v>6.9818398439999996</v>
      </c>
      <c r="E5" s="482">
        <v>0.46545619999999999</v>
      </c>
      <c r="F5" s="482">
        <v>4.3965339999999999</v>
      </c>
      <c r="G5" s="482">
        <v>4.3965339999999999</v>
      </c>
      <c r="H5" s="482">
        <v>4.3629999999999998E-4</v>
      </c>
      <c r="I5" s="482">
        <v>10.501559200000001</v>
      </c>
      <c r="J5" s="482">
        <v>0</v>
      </c>
      <c r="K5" s="482">
        <v>0</v>
      </c>
      <c r="L5" s="557">
        <v>0</v>
      </c>
      <c r="M5" s="522">
        <f t="shared" ref="M5:M15" si="0">SUM(C5:L5)</f>
        <v>50.015158344</v>
      </c>
      <c r="N5" s="545">
        <f>M5/$M$15</f>
        <v>4.5597902723401893E-4</v>
      </c>
      <c r="O5" s="345"/>
    </row>
    <row r="6" spans="1:26" s="344" customFormat="1" ht="21.75" customHeight="1">
      <c r="A6" s="556" t="s">
        <v>30</v>
      </c>
      <c r="B6" s="347" t="s">
        <v>594</v>
      </c>
      <c r="C6" s="473">
        <v>3462.2740675656</v>
      </c>
      <c r="D6" s="471">
        <v>894.97663690425975</v>
      </c>
      <c r="E6" s="471">
        <v>67.859203852451998</v>
      </c>
      <c r="F6" s="471">
        <v>445.39755934466803</v>
      </c>
      <c r="G6" s="471">
        <v>445.39755934466803</v>
      </c>
      <c r="H6" s="471">
        <v>438.03609711914947</v>
      </c>
      <c r="I6" s="471">
        <v>6977.2720541199997</v>
      </c>
      <c r="J6" s="471">
        <v>8.3881773000000006</v>
      </c>
      <c r="K6" s="471">
        <v>2081.001084</v>
      </c>
      <c r="L6" s="558">
        <v>35.238126999999999</v>
      </c>
      <c r="M6" s="476">
        <f t="shared" si="0"/>
        <v>14855.840566550796</v>
      </c>
      <c r="N6" s="534">
        <f t="shared" ref="N6:N15" si="1">M6/$M$15</f>
        <v>0.13543797429748888</v>
      </c>
      <c r="O6" s="345"/>
    </row>
    <row r="7" spans="1:26" s="344" customFormat="1" ht="21.75" customHeight="1">
      <c r="A7" s="556" t="s">
        <v>23</v>
      </c>
      <c r="B7" s="347" t="s">
        <v>595</v>
      </c>
      <c r="C7" s="473">
        <v>0</v>
      </c>
      <c r="D7" s="471">
        <v>0</v>
      </c>
      <c r="E7" s="471">
        <v>0</v>
      </c>
      <c r="F7" s="471">
        <v>4.9587600000000003E-2</v>
      </c>
      <c r="G7" s="471">
        <v>4.9587600000000003E-2</v>
      </c>
      <c r="H7" s="471">
        <v>0</v>
      </c>
      <c r="I7" s="471">
        <v>8.7961999999999999E-2</v>
      </c>
      <c r="J7" s="471">
        <v>0</v>
      </c>
      <c r="K7" s="471">
        <v>0</v>
      </c>
      <c r="L7" s="558">
        <v>0</v>
      </c>
      <c r="M7" s="476">
        <f t="shared" si="0"/>
        <v>0.1871372</v>
      </c>
      <c r="N7" s="534">
        <f t="shared" si="1"/>
        <v>1.7060955366451343E-6</v>
      </c>
      <c r="O7" s="345"/>
    </row>
    <row r="8" spans="1:26" s="344" customFormat="1" ht="21.75" customHeight="1">
      <c r="A8" s="556" t="s">
        <v>24</v>
      </c>
      <c r="B8" s="347" t="s">
        <v>596</v>
      </c>
      <c r="C8" s="473">
        <v>5380.9204697899195</v>
      </c>
      <c r="D8" s="471">
        <v>1609.2877557131762</v>
      </c>
      <c r="E8" s="471">
        <v>107.93660276447841</v>
      </c>
      <c r="F8" s="471">
        <v>992.24766390330171</v>
      </c>
      <c r="G8" s="471">
        <v>986.54766390330178</v>
      </c>
      <c r="H8" s="471">
        <v>503.920062497</v>
      </c>
      <c r="I8" s="471">
        <v>8069.2692882800011</v>
      </c>
      <c r="J8" s="471">
        <v>0</v>
      </c>
      <c r="K8" s="471">
        <v>1791.6331519</v>
      </c>
      <c r="L8" s="558">
        <v>0</v>
      </c>
      <c r="M8" s="476">
        <f t="shared" si="0"/>
        <v>19441.76265875118</v>
      </c>
      <c r="N8" s="534">
        <f t="shared" si="1"/>
        <v>0.17724698508158415</v>
      </c>
      <c r="O8" s="580"/>
    </row>
    <row r="9" spans="1:26" s="344" customFormat="1" ht="21.75" customHeight="1">
      <c r="A9" s="556" t="s">
        <v>27</v>
      </c>
      <c r="B9" s="583" t="s">
        <v>598</v>
      </c>
      <c r="C9" s="581">
        <v>2207.6005239819997</v>
      </c>
      <c r="D9" s="582">
        <v>626.33788631699986</v>
      </c>
      <c r="E9" s="582">
        <v>43.331061682999994</v>
      </c>
      <c r="F9" s="582">
        <v>268.06000385999999</v>
      </c>
      <c r="G9" s="582">
        <v>268.06000385999999</v>
      </c>
      <c r="H9" s="582">
        <v>1.450337107</v>
      </c>
      <c r="I9" s="582">
        <v>2805.8330848000001</v>
      </c>
      <c r="J9" s="582">
        <v>0</v>
      </c>
      <c r="K9" s="582">
        <v>1700.0889986</v>
      </c>
      <c r="L9" s="584">
        <v>12.8081528</v>
      </c>
      <c r="M9" s="585">
        <f t="shared" si="0"/>
        <v>7933.5700530089998</v>
      </c>
      <c r="N9" s="586">
        <f t="shared" si="1"/>
        <v>7.2328903377309031E-2</v>
      </c>
      <c r="O9" s="580"/>
      <c r="Q9" s="473"/>
      <c r="R9" s="471"/>
      <c r="S9" s="471"/>
      <c r="T9" s="471"/>
      <c r="U9" s="471"/>
      <c r="V9" s="471"/>
      <c r="W9" s="471"/>
      <c r="X9" s="471"/>
      <c r="Y9" s="471"/>
      <c r="Z9" s="558"/>
    </row>
    <row r="10" spans="1:26" s="344" customFormat="1" ht="21.75" customHeight="1">
      <c r="A10" s="559" t="s">
        <v>28</v>
      </c>
      <c r="B10" s="583" t="s">
        <v>597</v>
      </c>
      <c r="C10" s="581">
        <v>3933.3937935430004</v>
      </c>
      <c r="D10" s="582">
        <v>1136.21729684</v>
      </c>
      <c r="E10" s="582">
        <v>74.582421771999989</v>
      </c>
      <c r="F10" s="582">
        <v>459.89086232700004</v>
      </c>
      <c r="G10" s="582">
        <v>459.89086232200003</v>
      </c>
      <c r="H10" s="582">
        <v>43.439701282999991</v>
      </c>
      <c r="I10" s="582">
        <v>5735.5169117200012</v>
      </c>
      <c r="J10" s="582">
        <v>32.012439942000007</v>
      </c>
      <c r="K10" s="582">
        <v>3459.7560652699999</v>
      </c>
      <c r="L10" s="584">
        <v>0</v>
      </c>
      <c r="M10" s="585">
        <f t="shared" si="0"/>
        <v>15334.700355019002</v>
      </c>
      <c r="N10" s="586">
        <f t="shared" si="1"/>
        <v>0.13980365117939392</v>
      </c>
      <c r="O10" s="580"/>
      <c r="R10" s="581"/>
      <c r="S10" s="582"/>
      <c r="T10" s="582"/>
    </row>
    <row r="11" spans="1:26" s="344" customFormat="1" ht="21.75" customHeight="1">
      <c r="A11" s="556" t="s">
        <v>135</v>
      </c>
      <c r="B11" s="347" t="s">
        <v>599</v>
      </c>
      <c r="C11" s="473">
        <v>3686.7126998840595</v>
      </c>
      <c r="D11" s="471">
        <v>981.18723362840592</v>
      </c>
      <c r="E11" s="471">
        <v>69.758021565681204</v>
      </c>
      <c r="F11" s="471">
        <v>565.03422279571441</v>
      </c>
      <c r="G11" s="471">
        <v>568.79622279571447</v>
      </c>
      <c r="H11" s="471">
        <v>9.2752853129999995</v>
      </c>
      <c r="I11" s="471">
        <v>9510.7378603999987</v>
      </c>
      <c r="J11" s="471">
        <v>244.90610622199998</v>
      </c>
      <c r="K11" s="471">
        <v>4074.3621289840003</v>
      </c>
      <c r="L11" s="558">
        <v>4.1600000000000002E-5</v>
      </c>
      <c r="M11" s="476">
        <f t="shared" si="0"/>
        <v>19710.769823188573</v>
      </c>
      <c r="N11" s="534">
        <f>M11/$M$15</f>
        <v>0.17969947407133177</v>
      </c>
      <c r="O11" s="580"/>
    </row>
    <row r="12" spans="1:26" s="344" customFormat="1" ht="21.75" customHeight="1">
      <c r="A12" s="556" t="s">
        <v>136</v>
      </c>
      <c r="B12" s="347" t="s">
        <v>600</v>
      </c>
      <c r="C12" s="473">
        <v>2997.2563902000002</v>
      </c>
      <c r="D12" s="471">
        <v>756.28263900000002</v>
      </c>
      <c r="E12" s="471">
        <v>2.4645277999999999</v>
      </c>
      <c r="F12" s="471">
        <v>295.20537511000003</v>
      </c>
      <c r="G12" s="471">
        <v>291.44337511000003</v>
      </c>
      <c r="H12" s="471">
        <v>1.45</v>
      </c>
      <c r="I12" s="471">
        <v>2396.4745803000001</v>
      </c>
      <c r="J12" s="471">
        <v>0</v>
      </c>
      <c r="K12" s="471">
        <v>3041.88</v>
      </c>
      <c r="L12" s="558">
        <v>173.32</v>
      </c>
      <c r="M12" s="476">
        <f t="shared" si="0"/>
        <v>9955.7768875199981</v>
      </c>
      <c r="N12" s="534">
        <f t="shared" si="1"/>
        <v>9.0764992271085893E-2</v>
      </c>
      <c r="O12" s="580"/>
    </row>
    <row r="13" spans="1:26" s="344" customFormat="1" ht="21.75" customHeight="1">
      <c r="A13" s="556" t="s">
        <v>29</v>
      </c>
      <c r="B13" s="560" t="s">
        <v>601</v>
      </c>
      <c r="C13" s="473">
        <v>582.9781504</v>
      </c>
      <c r="D13" s="471">
        <v>180.65559909999999</v>
      </c>
      <c r="E13" s="471">
        <v>12.1922075</v>
      </c>
      <c r="F13" s="471">
        <v>75.366011920000005</v>
      </c>
      <c r="G13" s="471">
        <v>75.366011920000005</v>
      </c>
      <c r="H13" s="471">
        <v>3.7662532579999999</v>
      </c>
      <c r="I13" s="471">
        <v>752.35251359999995</v>
      </c>
      <c r="J13" s="471">
        <v>0</v>
      </c>
      <c r="K13" s="471">
        <v>0</v>
      </c>
      <c r="L13" s="558">
        <v>0</v>
      </c>
      <c r="M13" s="476">
        <f t="shared" si="0"/>
        <v>1682.6767476979999</v>
      </c>
      <c r="N13" s="534">
        <f t="shared" si="1"/>
        <v>1.5340655352672308E-2</v>
      </c>
      <c r="O13" s="345"/>
    </row>
    <row r="14" spans="1:26" s="344" customFormat="1" ht="21.75" customHeight="1">
      <c r="A14" s="556" t="s">
        <v>26</v>
      </c>
      <c r="B14" s="561" t="s">
        <v>602</v>
      </c>
      <c r="C14" s="562">
        <v>59.56727712899999</v>
      </c>
      <c r="D14" s="537">
        <v>17.569404406999997</v>
      </c>
      <c r="E14" s="537">
        <v>1.1848834630000002</v>
      </c>
      <c r="F14" s="537">
        <v>47.540452759000011</v>
      </c>
      <c r="G14" s="537">
        <v>47.540452759000011</v>
      </c>
      <c r="H14" s="537">
        <v>230.7643774</v>
      </c>
      <c r="I14" s="537">
        <v>3366.3650857000002</v>
      </c>
      <c r="J14" s="537">
        <v>1.1100000000000001</v>
      </c>
      <c r="K14" s="537">
        <v>607.57000000000005</v>
      </c>
      <c r="L14" s="563">
        <v>16342.898311500001</v>
      </c>
      <c r="M14" s="523">
        <f t="shared" si="0"/>
        <v>20722.110245117001</v>
      </c>
      <c r="N14" s="564">
        <f t="shared" si="1"/>
        <v>0.18891967924636321</v>
      </c>
      <c r="O14" s="345"/>
    </row>
    <row r="15" spans="1:26" s="344" customFormat="1" ht="21.75" customHeight="1" thickBot="1">
      <c r="B15" s="340" t="s">
        <v>591</v>
      </c>
      <c r="C15" s="336">
        <f>SUM(C5:C14)</f>
        <v>22333.97617129358</v>
      </c>
      <c r="D15" s="336">
        <f t="shared" ref="D15:L15" si="2">SUM(D5:D14)</f>
        <v>6209.4962917538414</v>
      </c>
      <c r="E15" s="336">
        <f t="shared" si="2"/>
        <v>379.77438660061159</v>
      </c>
      <c r="F15" s="336">
        <f t="shared" si="2"/>
        <v>3153.188273619684</v>
      </c>
      <c r="G15" s="336">
        <f t="shared" si="2"/>
        <v>3147.4882736146842</v>
      </c>
      <c r="H15" s="336">
        <f t="shared" si="2"/>
        <v>1232.1025502771495</v>
      </c>
      <c r="I15" s="336">
        <f t="shared" si="2"/>
        <v>39624.410900120005</v>
      </c>
      <c r="J15" s="336">
        <f t="shared" si="2"/>
        <v>286.41672346400003</v>
      </c>
      <c r="K15" s="336">
        <f t="shared" si="2"/>
        <v>16756.291428754001</v>
      </c>
      <c r="L15" s="337">
        <f t="shared" si="2"/>
        <v>16564.264632900002</v>
      </c>
      <c r="M15" s="338">
        <f t="shared" si="0"/>
        <v>109687.40963239757</v>
      </c>
      <c r="N15" s="339">
        <f t="shared" si="1"/>
        <v>1</v>
      </c>
      <c r="O15" s="345"/>
      <c r="P15" s="345"/>
      <c r="Q15" s="345"/>
      <c r="R15" s="345"/>
      <c r="S15" s="345"/>
      <c r="T15" s="345"/>
      <c r="U15" s="345"/>
      <c r="V15" s="345"/>
    </row>
    <row r="16" spans="1:26" s="258" customFormat="1" ht="21.75" customHeight="1" thickTop="1">
      <c r="B16" s="600" t="s">
        <v>669</v>
      </c>
      <c r="C16" s="601"/>
      <c r="D16" s="601"/>
      <c r="E16" s="601"/>
      <c r="F16" s="601"/>
      <c r="G16" s="601"/>
      <c r="H16" s="601"/>
      <c r="I16" s="601"/>
      <c r="J16" s="601"/>
      <c r="K16" s="601"/>
      <c r="L16" s="601"/>
      <c r="M16" s="601"/>
      <c r="N16" s="602"/>
    </row>
    <row r="17" spans="2:14" s="258" customFormat="1">
      <c r="B17" s="597" t="s">
        <v>579</v>
      </c>
      <c r="C17" s="598"/>
      <c r="D17" s="598"/>
      <c r="E17" s="598"/>
      <c r="F17" s="598"/>
      <c r="G17" s="598"/>
      <c r="H17" s="598"/>
      <c r="I17" s="598"/>
      <c r="J17" s="598"/>
      <c r="K17" s="598"/>
      <c r="L17" s="598"/>
      <c r="M17" s="598"/>
      <c r="N17" s="599"/>
    </row>
    <row r="18" spans="2:14" s="258" customFormat="1" ht="41.25" customHeight="1">
      <c r="B18" s="349" t="s">
        <v>516</v>
      </c>
      <c r="C18" s="350" t="s">
        <v>508</v>
      </c>
      <c r="D18" s="351" t="s">
        <v>509</v>
      </c>
      <c r="E18" s="351" t="s">
        <v>510</v>
      </c>
      <c r="F18" s="351" t="s">
        <v>517</v>
      </c>
      <c r="G18" s="351" t="s">
        <v>513</v>
      </c>
      <c r="H18" s="351" t="s">
        <v>629</v>
      </c>
      <c r="I18" s="351" t="s">
        <v>592</v>
      </c>
      <c r="J18" s="351" t="s">
        <v>514</v>
      </c>
      <c r="K18" s="351" t="s">
        <v>511</v>
      </c>
      <c r="L18" s="351" t="s">
        <v>628</v>
      </c>
      <c r="M18" s="351" t="s">
        <v>566</v>
      </c>
      <c r="N18" s="355" t="s">
        <v>603</v>
      </c>
    </row>
    <row r="19" spans="2:14" ht="18" customHeight="1">
      <c r="B19" s="330" t="s">
        <v>580</v>
      </c>
      <c r="C19" s="321" t="s">
        <v>581</v>
      </c>
      <c r="D19" s="322" t="s">
        <v>582</v>
      </c>
      <c r="E19" s="322" t="s">
        <v>583</v>
      </c>
      <c r="F19" s="322" t="s">
        <v>584</v>
      </c>
      <c r="G19" s="322" t="s">
        <v>585</v>
      </c>
      <c r="H19" s="322" t="s">
        <v>586</v>
      </c>
      <c r="I19" s="322" t="s">
        <v>587</v>
      </c>
      <c r="J19" s="323" t="s">
        <v>588</v>
      </c>
      <c r="K19" s="322" t="s">
        <v>589</v>
      </c>
      <c r="L19" s="322" t="s">
        <v>590</v>
      </c>
      <c r="M19" s="321" t="s">
        <v>656</v>
      </c>
      <c r="N19" s="331" t="s">
        <v>657</v>
      </c>
    </row>
    <row r="20" spans="2:14" s="344" customFormat="1" ht="21.75" customHeight="1">
      <c r="B20" s="347" t="s">
        <v>609</v>
      </c>
      <c r="C20" s="473">
        <v>18453.264605998003</v>
      </c>
      <c r="D20" s="473">
        <v>5394.6427213940005</v>
      </c>
      <c r="E20" s="473">
        <v>312.72201450600005</v>
      </c>
      <c r="F20" s="473">
        <v>2438.5052049760002</v>
      </c>
      <c r="G20" s="473">
        <v>2432.8052049760004</v>
      </c>
      <c r="H20" s="473">
        <v>358.41833980399991</v>
      </c>
      <c r="I20" s="473">
        <v>35278.893991459998</v>
      </c>
      <c r="J20" s="473">
        <v>33.122439942000007</v>
      </c>
      <c r="K20" s="473">
        <v>16238.837694999998</v>
      </c>
      <c r="L20" s="473">
        <v>16412.16</v>
      </c>
      <c r="M20" s="476">
        <f t="shared" ref="M20:M28" si="3">SUM(C20:L20)</f>
        <v>97353.372218056014</v>
      </c>
      <c r="N20" s="534">
        <f>M20/$M$28</f>
        <v>0.88755284261268086</v>
      </c>
    </row>
    <row r="21" spans="2:14" s="344" customFormat="1" ht="21.75" customHeight="1">
      <c r="B21" s="347" t="s">
        <v>610</v>
      </c>
      <c r="C21" s="473">
        <v>2393.39316803052</v>
      </c>
      <c r="D21" s="473">
        <v>459.693280118036</v>
      </c>
      <c r="E21" s="473">
        <v>42.291054126250401</v>
      </c>
      <c r="F21" s="473">
        <v>549.75266215672434</v>
      </c>
      <c r="G21" s="473">
        <v>549.75266215672434</v>
      </c>
      <c r="H21" s="473">
        <v>861.29326812114937</v>
      </c>
      <c r="I21" s="473">
        <v>4069.880124715</v>
      </c>
      <c r="J21" s="473">
        <v>253.29428352199997</v>
      </c>
      <c r="K21" s="473">
        <v>498.627271554</v>
      </c>
      <c r="L21" s="473">
        <v>116.86650590000001</v>
      </c>
      <c r="M21" s="476">
        <f t="shared" si="3"/>
        <v>9794.8442804004044</v>
      </c>
      <c r="N21" s="534">
        <f t="shared" ref="N21:N28" si="4">M21/$M$28</f>
        <v>8.9297799202538303E-2</v>
      </c>
    </row>
    <row r="22" spans="2:14" s="344" customFormat="1" ht="21.75" customHeight="1">
      <c r="B22" s="547" t="s">
        <v>567</v>
      </c>
      <c r="C22" s="548">
        <f t="shared" ref="C22:L22" si="5">SUM(C20:C21)</f>
        <v>20846.657774028525</v>
      </c>
      <c r="D22" s="524">
        <f t="shared" si="5"/>
        <v>5854.3360015120361</v>
      </c>
      <c r="E22" s="524">
        <f t="shared" si="5"/>
        <v>355.01306863225045</v>
      </c>
      <c r="F22" s="524">
        <f t="shared" si="5"/>
        <v>2988.2578671327246</v>
      </c>
      <c r="G22" s="524">
        <f t="shared" si="5"/>
        <v>2982.5578671327248</v>
      </c>
      <c r="H22" s="524">
        <f t="shared" si="5"/>
        <v>1219.7116079251493</v>
      </c>
      <c r="I22" s="524">
        <f t="shared" si="5"/>
        <v>39348.774116174995</v>
      </c>
      <c r="J22" s="524">
        <f t="shared" si="5"/>
        <v>286.41672346399997</v>
      </c>
      <c r="K22" s="524">
        <f t="shared" si="5"/>
        <v>16737.464966553998</v>
      </c>
      <c r="L22" s="520">
        <f t="shared" si="5"/>
        <v>16529.026505900001</v>
      </c>
      <c r="M22" s="524">
        <f t="shared" si="3"/>
        <v>107148.2164984564</v>
      </c>
      <c r="N22" s="549">
        <f>M22/$M$28</f>
        <v>0.97685064181521897</v>
      </c>
    </row>
    <row r="23" spans="2:14" s="344" customFormat="1" ht="21.75" customHeight="1">
      <c r="B23" s="347" t="s">
        <v>611</v>
      </c>
      <c r="C23" s="473">
        <v>440.58187037106001</v>
      </c>
      <c r="D23" s="473">
        <v>44.346979118405997</v>
      </c>
      <c r="E23" s="473">
        <v>8.8116373384811997</v>
      </c>
      <c r="F23" s="473">
        <v>36.925132834999999</v>
      </c>
      <c r="G23" s="473">
        <v>36.925132829999995</v>
      </c>
      <c r="H23" s="473">
        <v>2.8465023519999999</v>
      </c>
      <c r="I23" s="473">
        <v>60.336479199999999</v>
      </c>
      <c r="J23" s="473">
        <v>0</v>
      </c>
      <c r="K23" s="473">
        <v>13.260199999999999</v>
      </c>
      <c r="L23" s="473">
        <v>35.238126999999999</v>
      </c>
      <c r="M23" s="476">
        <f t="shared" si="3"/>
        <v>679.27206104494712</v>
      </c>
      <c r="N23" s="534">
        <f>M23/$M$28</f>
        <v>6.1927988209534261E-3</v>
      </c>
    </row>
    <row r="24" spans="2:14" s="344" customFormat="1" ht="21.75" customHeight="1">
      <c r="B24" s="347" t="s">
        <v>612</v>
      </c>
      <c r="C24" s="473">
        <v>1046.736526894</v>
      </c>
      <c r="D24" s="473">
        <v>310.81331112340001</v>
      </c>
      <c r="E24" s="473">
        <v>15.94968062988</v>
      </c>
      <c r="F24" s="473">
        <v>128.00527365196001</v>
      </c>
      <c r="G24" s="473">
        <v>128.00527365196001</v>
      </c>
      <c r="H24" s="473">
        <v>9.5444399999999998</v>
      </c>
      <c r="I24" s="473">
        <v>215.30030474499998</v>
      </c>
      <c r="J24" s="473">
        <v>0</v>
      </c>
      <c r="K24" s="473">
        <v>5.5662621999999997</v>
      </c>
      <c r="L24" s="473">
        <v>0</v>
      </c>
      <c r="M24" s="476">
        <f t="shared" si="3"/>
        <v>1859.9210728961998</v>
      </c>
      <c r="N24" s="534">
        <f t="shared" si="4"/>
        <v>1.6956559363827374E-2</v>
      </c>
    </row>
    <row r="25" spans="2:14" s="344" customFormat="1" ht="21.75" customHeight="1">
      <c r="B25" s="547" t="s">
        <v>568</v>
      </c>
      <c r="C25" s="548">
        <f t="shared" ref="C25:L25" si="6">SUM(C23:C24)</f>
        <v>1487.31839726506</v>
      </c>
      <c r="D25" s="524">
        <f t="shared" si="6"/>
        <v>355.16029024180602</v>
      </c>
      <c r="E25" s="524">
        <f t="shared" si="6"/>
        <v>24.761317968361197</v>
      </c>
      <c r="F25" s="524">
        <f t="shared" si="6"/>
        <v>164.93040648696001</v>
      </c>
      <c r="G25" s="524">
        <f t="shared" si="6"/>
        <v>164.93040648196001</v>
      </c>
      <c r="H25" s="524">
        <f t="shared" si="6"/>
        <v>12.390942352</v>
      </c>
      <c r="I25" s="524">
        <f t="shared" si="6"/>
        <v>275.63678394499999</v>
      </c>
      <c r="J25" s="524">
        <f t="shared" si="6"/>
        <v>0</v>
      </c>
      <c r="K25" s="524">
        <f t="shared" si="6"/>
        <v>18.826462199999998</v>
      </c>
      <c r="L25" s="520">
        <f t="shared" si="6"/>
        <v>35.238126999999999</v>
      </c>
      <c r="M25" s="524">
        <f t="shared" si="3"/>
        <v>2539.1931339411472</v>
      </c>
      <c r="N25" s="549">
        <f t="shared" si="4"/>
        <v>2.31493581847808E-2</v>
      </c>
    </row>
    <row r="26" spans="2:14" s="552" customFormat="1" ht="21.75" customHeight="1">
      <c r="B26" s="550" t="s">
        <v>569</v>
      </c>
      <c r="C26" s="551">
        <f>C20+C23</f>
        <v>18893.846476369064</v>
      </c>
      <c r="D26" s="551">
        <f t="shared" ref="D26:L26" si="7">D20+D23</f>
        <v>5438.9897005124067</v>
      </c>
      <c r="E26" s="551">
        <f t="shared" si="7"/>
        <v>321.53365184448126</v>
      </c>
      <c r="F26" s="551">
        <f t="shared" si="7"/>
        <v>2475.4303378110003</v>
      </c>
      <c r="G26" s="551">
        <f t="shared" si="7"/>
        <v>2469.7303378060005</v>
      </c>
      <c r="H26" s="551">
        <f t="shared" si="7"/>
        <v>361.26484215599993</v>
      </c>
      <c r="I26" s="551">
        <f t="shared" si="7"/>
        <v>35339.230470659997</v>
      </c>
      <c r="J26" s="551">
        <f t="shared" si="7"/>
        <v>33.122439942000007</v>
      </c>
      <c r="K26" s="551">
        <f t="shared" si="7"/>
        <v>16252.097894999999</v>
      </c>
      <c r="L26" s="551">
        <f t="shared" si="7"/>
        <v>16447.398127</v>
      </c>
      <c r="M26" s="476">
        <f t="shared" si="3"/>
        <v>98032.644279100961</v>
      </c>
      <c r="N26" s="534">
        <f t="shared" si="4"/>
        <v>0.89374564143363433</v>
      </c>
    </row>
    <row r="27" spans="2:14" s="552" customFormat="1" ht="21.75" customHeight="1">
      <c r="B27" s="550" t="s">
        <v>570</v>
      </c>
      <c r="C27" s="551">
        <f>C21+C24</f>
        <v>3440.1296949245198</v>
      </c>
      <c r="D27" s="551">
        <f t="shared" ref="D27:L27" si="8">D21+D24</f>
        <v>770.50659124143601</v>
      </c>
      <c r="E27" s="551">
        <f t="shared" si="8"/>
        <v>58.240734756130401</v>
      </c>
      <c r="F27" s="551">
        <f t="shared" si="8"/>
        <v>677.75793580868435</v>
      </c>
      <c r="G27" s="551">
        <f t="shared" si="8"/>
        <v>677.75793580868435</v>
      </c>
      <c r="H27" s="551">
        <f t="shared" si="8"/>
        <v>870.83770812114938</v>
      </c>
      <c r="I27" s="551">
        <f t="shared" si="8"/>
        <v>4285.1804294599997</v>
      </c>
      <c r="J27" s="551">
        <f t="shared" si="8"/>
        <v>253.29428352199997</v>
      </c>
      <c r="K27" s="551">
        <f t="shared" si="8"/>
        <v>504.19353375399999</v>
      </c>
      <c r="L27" s="551">
        <f t="shared" si="8"/>
        <v>116.86650590000001</v>
      </c>
      <c r="M27" s="476">
        <f t="shared" si="3"/>
        <v>11654.765353296601</v>
      </c>
      <c r="N27" s="534">
        <f t="shared" si="4"/>
        <v>0.10625435856636566</v>
      </c>
    </row>
    <row r="28" spans="2:14" s="344" customFormat="1" ht="21.75" customHeight="1" thickBot="1">
      <c r="B28" s="553" t="s">
        <v>571</v>
      </c>
      <c r="C28" s="554">
        <f>SUM(C26:C27)</f>
        <v>22333.976171293583</v>
      </c>
      <c r="D28" s="554">
        <f t="shared" ref="D28:L28" si="9">SUM(D26:D27)</f>
        <v>6209.4962917538423</v>
      </c>
      <c r="E28" s="554">
        <f t="shared" si="9"/>
        <v>379.77438660061165</v>
      </c>
      <c r="F28" s="554">
        <f t="shared" si="9"/>
        <v>3153.1882736196849</v>
      </c>
      <c r="G28" s="554">
        <f t="shared" si="9"/>
        <v>3147.4882736146847</v>
      </c>
      <c r="H28" s="554">
        <f t="shared" si="9"/>
        <v>1232.1025502771492</v>
      </c>
      <c r="I28" s="554">
        <f t="shared" si="9"/>
        <v>39624.410900119998</v>
      </c>
      <c r="J28" s="554">
        <f t="shared" si="9"/>
        <v>286.41672346399997</v>
      </c>
      <c r="K28" s="554">
        <f t="shared" si="9"/>
        <v>16756.291428754001</v>
      </c>
      <c r="L28" s="554">
        <f t="shared" si="9"/>
        <v>16564.264632900002</v>
      </c>
      <c r="M28" s="525">
        <f t="shared" si="3"/>
        <v>109687.40963239757</v>
      </c>
      <c r="N28" s="555">
        <f t="shared" si="4"/>
        <v>1</v>
      </c>
    </row>
    <row r="29" spans="2:14" ht="17.25" thickTop="1"/>
    <row r="30" spans="2:14">
      <c r="M30" s="267"/>
      <c r="N30" s="267"/>
    </row>
    <row r="31" spans="2:14">
      <c r="M31" s="267"/>
      <c r="N31" s="267"/>
    </row>
    <row r="32" spans="2:14">
      <c r="M32" s="267"/>
    </row>
    <row r="34" spans="13:13">
      <c r="M34" s="267"/>
    </row>
  </sheetData>
  <mergeCells count="4">
    <mergeCell ref="B1:M1"/>
    <mergeCell ref="B2:N2"/>
    <mergeCell ref="B16:N16"/>
    <mergeCell ref="B17:N17"/>
  </mergeCells>
  <printOptions horizontalCentered="1"/>
  <pageMargins left="0.27559055118110237" right="0.23622047244094491" top="0.59055118110236227" bottom="0.43307086614173229" header="0.27559055118110237" footer="0.19685039370078741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S40"/>
  <sheetViews>
    <sheetView topLeftCell="C1" zoomScale="115" zoomScaleNormal="115" zoomScaleSheetLayoutView="85" workbookViewId="0">
      <selection activeCell="S9" sqref="S9"/>
    </sheetView>
  </sheetViews>
  <sheetFormatPr defaultColWidth="8.85546875" defaultRowHeight="16.5"/>
  <cols>
    <col min="1" max="1" width="0" style="258" hidden="1" customWidth="1"/>
    <col min="2" max="2" width="4.5703125" style="258" hidden="1" customWidth="1"/>
    <col min="3" max="3" width="16" style="270" customWidth="1"/>
    <col min="4" max="4" width="9.85546875" style="270" customWidth="1"/>
    <col min="5" max="6" width="8.7109375" style="271" customWidth="1"/>
    <col min="7" max="7" width="7.7109375" style="271" bestFit="1" customWidth="1"/>
    <col min="8" max="8" width="7.85546875" style="271" bestFit="1" customWidth="1"/>
    <col min="9" max="9" width="8.5703125" style="271" bestFit="1" customWidth="1"/>
    <col min="10" max="10" width="8.140625" style="271" bestFit="1" customWidth="1"/>
    <col min="11" max="11" width="8.7109375" style="271" customWidth="1"/>
    <col min="12" max="12" width="8.5703125" style="271" bestFit="1" customWidth="1"/>
    <col min="13" max="13" width="8.7109375" style="271" customWidth="1"/>
    <col min="14" max="14" width="8" style="271" customWidth="1"/>
    <col min="15" max="15" width="8.7109375" style="272" customWidth="1"/>
    <col min="16" max="18" width="8.85546875" style="258" customWidth="1"/>
    <col min="19" max="19" width="12.42578125" style="258" customWidth="1"/>
    <col min="20" max="16384" width="8.85546875" style="258"/>
  </cols>
  <sheetData>
    <row r="1" spans="1:19" ht="22.5" customHeight="1">
      <c r="C1" s="591" t="s">
        <v>673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3"/>
    </row>
    <row r="2" spans="1:19">
      <c r="C2" s="597" t="s">
        <v>579</v>
      </c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9"/>
    </row>
    <row r="3" spans="1:19" ht="38.25">
      <c r="A3" s="353"/>
      <c r="B3" s="353"/>
      <c r="C3" s="349" t="s">
        <v>83</v>
      </c>
      <c r="D3" s="350" t="s">
        <v>508</v>
      </c>
      <c r="E3" s="351" t="s">
        <v>509</v>
      </c>
      <c r="F3" s="351" t="s">
        <v>510</v>
      </c>
      <c r="G3" s="351" t="s">
        <v>517</v>
      </c>
      <c r="H3" s="351" t="s">
        <v>513</v>
      </c>
      <c r="I3" s="351" t="s">
        <v>629</v>
      </c>
      <c r="J3" s="351" t="s">
        <v>592</v>
      </c>
      <c r="K3" s="352" t="s">
        <v>514</v>
      </c>
      <c r="L3" s="351" t="s">
        <v>511</v>
      </c>
      <c r="M3" s="352" t="s">
        <v>628</v>
      </c>
      <c r="N3" s="351" t="s">
        <v>566</v>
      </c>
      <c r="O3" s="355" t="s">
        <v>603</v>
      </c>
      <c r="R3" s="214"/>
      <c r="S3" s="214"/>
    </row>
    <row r="4" spans="1:19">
      <c r="C4" s="330" t="s">
        <v>580</v>
      </c>
      <c r="D4" s="322" t="s">
        <v>581</v>
      </c>
      <c r="E4" s="322" t="s">
        <v>582</v>
      </c>
      <c r="F4" s="322" t="s">
        <v>583</v>
      </c>
      <c r="G4" s="322" t="s">
        <v>584</v>
      </c>
      <c r="H4" s="322" t="s">
        <v>585</v>
      </c>
      <c r="I4" s="322" t="s">
        <v>586</v>
      </c>
      <c r="J4" s="322" t="s">
        <v>587</v>
      </c>
      <c r="K4" s="322" t="s">
        <v>588</v>
      </c>
      <c r="L4" s="322" t="s">
        <v>589</v>
      </c>
      <c r="M4" s="322" t="s">
        <v>590</v>
      </c>
      <c r="N4" s="322" t="s">
        <v>656</v>
      </c>
      <c r="O4" s="324" t="s">
        <v>657</v>
      </c>
      <c r="R4" s="214"/>
      <c r="S4" s="214"/>
    </row>
    <row r="5" spans="1:19" s="344" customFormat="1" ht="17.100000000000001" customHeight="1">
      <c r="C5" s="527" t="s">
        <v>604</v>
      </c>
      <c r="D5" s="528">
        <v>77.855014094319984</v>
      </c>
      <c r="E5" s="472">
        <v>23.356504257196001</v>
      </c>
      <c r="F5" s="472">
        <v>1.5571002829464</v>
      </c>
      <c r="G5" s="472">
        <v>35.008804664961566</v>
      </c>
      <c r="H5" s="472">
        <v>0</v>
      </c>
      <c r="I5" s="472">
        <v>35.008804664961566</v>
      </c>
      <c r="J5" s="472">
        <v>234.87667999999999</v>
      </c>
      <c r="K5" s="472">
        <v>0</v>
      </c>
      <c r="L5" s="472">
        <v>15.78</v>
      </c>
      <c r="M5" s="474">
        <v>0</v>
      </c>
      <c r="N5" s="529">
        <f>SUM(D5:M5)</f>
        <v>423.44290796438548</v>
      </c>
      <c r="O5" s="530">
        <f t="shared" ref="O5:O12" si="0">N5/$N$15</f>
        <v>0.11124542331492812</v>
      </c>
      <c r="P5" s="348"/>
      <c r="Q5" s="345"/>
      <c r="R5" s="348"/>
      <c r="S5" s="518"/>
    </row>
    <row r="6" spans="1:19" s="344" customFormat="1" ht="17.100000000000001" customHeight="1">
      <c r="C6" s="531" t="s">
        <v>605</v>
      </c>
      <c r="D6" s="532">
        <v>2.2072739065400002</v>
      </c>
      <c r="E6" s="471">
        <v>0.66218217193200013</v>
      </c>
      <c r="F6" s="471">
        <v>4.4145478168799997E-2</v>
      </c>
      <c r="G6" s="471">
        <v>0.1986546516096</v>
      </c>
      <c r="H6" s="471">
        <v>0</v>
      </c>
      <c r="I6" s="471">
        <v>0.1986546516096</v>
      </c>
      <c r="J6" s="471">
        <v>0</v>
      </c>
      <c r="K6" s="472">
        <v>0</v>
      </c>
      <c r="L6" s="471">
        <v>4.4105478168799998E-2</v>
      </c>
      <c r="M6" s="475">
        <v>59.744219260000001</v>
      </c>
      <c r="N6" s="533">
        <f t="shared" ref="N6:N13" si="1">SUM(D6:M6)</f>
        <v>63.099235598028798</v>
      </c>
      <c r="O6" s="534">
        <f t="shared" si="0"/>
        <v>1.6577208031882975E-2</v>
      </c>
      <c r="P6" s="348"/>
      <c r="Q6" s="345"/>
      <c r="R6" s="348"/>
      <c r="S6" s="518"/>
    </row>
    <row r="7" spans="1:19" s="344" customFormat="1" ht="17.100000000000001" customHeight="1">
      <c r="C7" s="531" t="s">
        <v>37</v>
      </c>
      <c r="D7" s="532">
        <v>118.44193408095998</v>
      </c>
      <c r="E7" s="471">
        <v>35.532685644288001</v>
      </c>
      <c r="F7" s="471">
        <v>2.3690888696191998</v>
      </c>
      <c r="G7" s="471">
        <v>56.159072299999998</v>
      </c>
      <c r="H7" s="471">
        <v>1.4100000000000001E-4</v>
      </c>
      <c r="I7" s="471">
        <v>56.159072299999998</v>
      </c>
      <c r="J7" s="471">
        <v>316.3829642</v>
      </c>
      <c r="K7" s="472">
        <v>0</v>
      </c>
      <c r="L7" s="471">
        <v>250.42</v>
      </c>
      <c r="M7" s="475">
        <v>303.69</v>
      </c>
      <c r="N7" s="533">
        <f t="shared" si="1"/>
        <v>1139.1549583948672</v>
      </c>
      <c r="O7" s="534">
        <f t="shared" si="0"/>
        <v>0.2992747621565901</v>
      </c>
      <c r="P7" s="348"/>
      <c r="Q7" s="345"/>
      <c r="R7" s="348"/>
      <c r="S7" s="518"/>
    </row>
    <row r="8" spans="1:19" s="344" customFormat="1" ht="17.100000000000001" customHeight="1">
      <c r="C8" s="531" t="s">
        <v>520</v>
      </c>
      <c r="D8" s="532">
        <v>11.699998906999999</v>
      </c>
      <c r="E8" s="471">
        <v>3.4993423460000002</v>
      </c>
      <c r="F8" s="471">
        <v>0.23328926699999999</v>
      </c>
      <c r="G8" s="471">
        <v>11.253474300000001</v>
      </c>
      <c r="H8" s="471">
        <v>0</v>
      </c>
      <c r="I8" s="471">
        <v>11.253474300000001</v>
      </c>
      <c r="J8" s="471">
        <v>71.391935200000006</v>
      </c>
      <c r="K8" s="472">
        <v>0</v>
      </c>
      <c r="L8" s="471">
        <v>35.712000000000003</v>
      </c>
      <c r="M8" s="475">
        <v>2.7203040000000001</v>
      </c>
      <c r="N8" s="533">
        <f>SUM(D8:M8)</f>
        <v>147.76381832000001</v>
      </c>
      <c r="O8" s="534">
        <f t="shared" si="0"/>
        <v>3.8819987796373925E-2</v>
      </c>
      <c r="P8" s="348"/>
      <c r="Q8" s="345"/>
      <c r="R8" s="348"/>
      <c r="S8" s="518"/>
    </row>
    <row r="9" spans="1:19" s="344" customFormat="1" ht="17.100000000000001" customHeight="1">
      <c r="C9" s="531" t="s">
        <v>671</v>
      </c>
      <c r="D9" s="532">
        <v>300.6283206</v>
      </c>
      <c r="E9" s="471">
        <v>95.159972600000003</v>
      </c>
      <c r="F9" s="471">
        <v>5.8400447</v>
      </c>
      <c r="G9" s="471">
        <v>39.862696906000004</v>
      </c>
      <c r="H9" s="471">
        <v>5.1396600000000001E-2</v>
      </c>
      <c r="I9" s="471">
        <v>39.040751405999998</v>
      </c>
      <c r="J9" s="471">
        <v>69.605125700000002</v>
      </c>
      <c r="K9" s="472">
        <v>0</v>
      </c>
      <c r="L9" s="471">
        <v>472</v>
      </c>
      <c r="M9" s="475">
        <v>415.99098270000002</v>
      </c>
      <c r="N9" s="533">
        <f t="shared" si="1"/>
        <v>1438.179291212</v>
      </c>
      <c r="O9" s="534">
        <f t="shared" si="0"/>
        <v>0.37783337740326156</v>
      </c>
      <c r="P9" s="348"/>
      <c r="Q9" s="345"/>
      <c r="R9" s="348"/>
      <c r="S9" s="518"/>
    </row>
    <row r="10" spans="1:19" s="344" customFormat="1" ht="17.100000000000001" customHeight="1">
      <c r="C10" s="535" t="s">
        <v>39</v>
      </c>
      <c r="D10" s="536">
        <v>17.0970166</v>
      </c>
      <c r="E10" s="537">
        <v>5.1290959000000003</v>
      </c>
      <c r="F10" s="537">
        <v>0.34192889999999998</v>
      </c>
      <c r="G10" s="537">
        <v>5.8537185000000003</v>
      </c>
      <c r="H10" s="537">
        <v>3.9445996000000001</v>
      </c>
      <c r="I10" s="537">
        <v>5.8537185000000003</v>
      </c>
      <c r="J10" s="537">
        <v>42.400313199999999</v>
      </c>
      <c r="K10" s="472">
        <v>0</v>
      </c>
      <c r="L10" s="537">
        <v>160.94999999999999</v>
      </c>
      <c r="M10" s="519">
        <v>19.39</v>
      </c>
      <c r="N10" s="538">
        <f t="shared" si="1"/>
        <v>260.9603912</v>
      </c>
      <c r="O10" s="534">
        <f t="shared" si="0"/>
        <v>6.8558591114519091E-2</v>
      </c>
      <c r="P10" s="348"/>
      <c r="Q10" s="345"/>
      <c r="R10" s="348"/>
      <c r="S10" s="518"/>
    </row>
    <row r="11" spans="1:19" s="344" customFormat="1" ht="17.100000000000001" customHeight="1">
      <c r="C11" s="325" t="s">
        <v>567</v>
      </c>
      <c r="D11" s="469">
        <v>527.9295581888199</v>
      </c>
      <c r="E11" s="469">
        <v>163.33978291941602</v>
      </c>
      <c r="F11" s="469">
        <v>10.385597497734398</v>
      </c>
      <c r="G11" s="469">
        <v>148.33642132257117</v>
      </c>
      <c r="H11" s="469">
        <v>3.9961372000000002</v>
      </c>
      <c r="I11" s="469">
        <v>147.51447582257117</v>
      </c>
      <c r="J11" s="469">
        <v>734.65701830000012</v>
      </c>
      <c r="K11" s="469">
        <f t="shared" ref="K11" si="2">SUM(K5:K10)</f>
        <v>0</v>
      </c>
      <c r="L11" s="469">
        <v>934.90610547816868</v>
      </c>
      <c r="M11" s="469">
        <v>801.53550596000002</v>
      </c>
      <c r="N11" s="327">
        <f>SUM(D11:M11)</f>
        <v>3472.6006026892815</v>
      </c>
      <c r="O11" s="333">
        <f t="shared" si="0"/>
        <v>0.91230934981755574</v>
      </c>
      <c r="P11" s="348"/>
      <c r="Q11" s="345"/>
      <c r="R11" s="348"/>
      <c r="S11" s="518"/>
    </row>
    <row r="12" spans="1:19" s="344" customFormat="1" ht="17.100000000000001" customHeight="1">
      <c r="C12" s="539" t="s">
        <v>41</v>
      </c>
      <c r="D12" s="528">
        <v>0.35112789999999999</v>
      </c>
      <c r="E12" s="472">
        <v>0.10533837</v>
      </c>
      <c r="F12" s="472">
        <v>7.0225579999999999E-3</v>
      </c>
      <c r="G12" s="472">
        <v>4.1713994519999999E-2</v>
      </c>
      <c r="H12" s="472">
        <v>0</v>
      </c>
      <c r="I12" s="472">
        <v>4.1713994519999999E-2</v>
      </c>
      <c r="J12" s="472">
        <v>0</v>
      </c>
      <c r="K12" s="472">
        <v>0</v>
      </c>
      <c r="L12" s="472">
        <v>211.92</v>
      </c>
      <c r="M12" s="474">
        <v>114.35</v>
      </c>
      <c r="N12" s="540">
        <f>SUM(D12:M12)</f>
        <v>326.81691681704001</v>
      </c>
      <c r="O12" s="534">
        <f t="shared" si="0"/>
        <v>8.5860184629303407E-2</v>
      </c>
      <c r="P12" s="348"/>
      <c r="Q12" s="345"/>
      <c r="R12" s="348"/>
      <c r="S12" s="518"/>
    </row>
    <row r="13" spans="1:19" s="344" customFormat="1" ht="17.100000000000001" customHeight="1">
      <c r="C13" s="541" t="s">
        <v>69</v>
      </c>
      <c r="D13" s="536">
        <v>4.3496001</v>
      </c>
      <c r="E13" s="537">
        <v>1.26653946</v>
      </c>
      <c r="F13" s="537">
        <v>8.4435899999999994E-2</v>
      </c>
      <c r="G13" s="537">
        <v>0.35776416036002601</v>
      </c>
      <c r="H13" s="537">
        <v>0</v>
      </c>
      <c r="I13" s="537">
        <v>0.35776416036002601</v>
      </c>
      <c r="J13" s="537">
        <v>0.55135279999999998</v>
      </c>
      <c r="K13" s="472">
        <v>0</v>
      </c>
      <c r="L13" s="537">
        <v>0</v>
      </c>
      <c r="M13" s="519">
        <v>0</v>
      </c>
      <c r="N13" s="533">
        <f t="shared" si="1"/>
        <v>6.9674565807200519</v>
      </c>
      <c r="O13" s="534">
        <f>N13/$N$15</f>
        <v>1.8304655531408143E-3</v>
      </c>
      <c r="P13" s="348"/>
      <c r="Q13" s="345"/>
      <c r="R13" s="348"/>
      <c r="S13" s="518"/>
    </row>
    <row r="14" spans="1:19" s="344" customFormat="1" ht="17.100000000000001" customHeight="1">
      <c r="C14" s="325" t="s">
        <v>568</v>
      </c>
      <c r="D14" s="470">
        <f>SUM(D12:D13)</f>
        <v>4.7007279999999998</v>
      </c>
      <c r="E14" s="470">
        <f>SUM(E12:E13)</f>
        <v>1.3718778299999999</v>
      </c>
      <c r="F14" s="470">
        <f>SUM(F12:F13)</f>
        <v>9.1458457999999992E-2</v>
      </c>
      <c r="G14" s="470">
        <f t="shared" ref="G14:L14" si="3">SUM(G12:G13)</f>
        <v>0.39947815488002603</v>
      </c>
      <c r="H14" s="470">
        <f t="shared" si="3"/>
        <v>0</v>
      </c>
      <c r="I14" s="470">
        <f t="shared" si="3"/>
        <v>0.39947815488002603</v>
      </c>
      <c r="J14" s="470">
        <f t="shared" si="3"/>
        <v>0.55135279999999998</v>
      </c>
      <c r="K14" s="470">
        <f t="shared" si="3"/>
        <v>0</v>
      </c>
      <c r="L14" s="470">
        <f t="shared" si="3"/>
        <v>211.92</v>
      </c>
      <c r="M14" s="470">
        <f>SUM(M12:M13)</f>
        <v>114.35</v>
      </c>
      <c r="N14" s="327">
        <f>SUM(N12:N13)</f>
        <v>333.78437339776008</v>
      </c>
      <c r="O14" s="333">
        <f>N14/$N$15</f>
        <v>8.7690650182444221E-2</v>
      </c>
      <c r="P14" s="348"/>
      <c r="Q14" s="345"/>
      <c r="R14" s="348"/>
      <c r="S14" s="518"/>
    </row>
    <row r="15" spans="1:19" s="344" customFormat="1" ht="13.5" thickBot="1">
      <c r="C15" s="328" t="s">
        <v>591</v>
      </c>
      <c r="D15" s="329">
        <f>D14+D11</f>
        <v>532.63028618881992</v>
      </c>
      <c r="E15" s="329">
        <f>E14+E11</f>
        <v>164.71166074941601</v>
      </c>
      <c r="F15" s="329">
        <f>F14+F11</f>
        <v>10.477055955734398</v>
      </c>
      <c r="G15" s="329">
        <f t="shared" ref="G15:L15" si="4">G14+G11</f>
        <v>148.7358994774512</v>
      </c>
      <c r="H15" s="329">
        <f t="shared" si="4"/>
        <v>3.9961372000000002</v>
      </c>
      <c r="I15" s="329">
        <f t="shared" si="4"/>
        <v>147.9139539774512</v>
      </c>
      <c r="J15" s="329">
        <f t="shared" si="4"/>
        <v>735.20837110000014</v>
      </c>
      <c r="K15" s="329">
        <f t="shared" si="4"/>
        <v>0</v>
      </c>
      <c r="L15" s="329">
        <f t="shared" si="4"/>
        <v>1146.8261054781688</v>
      </c>
      <c r="M15" s="329">
        <f>M14+M11</f>
        <v>915.88550596000005</v>
      </c>
      <c r="N15" s="332">
        <f>N14+N11</f>
        <v>3806.3849760870417</v>
      </c>
      <c r="O15" s="334">
        <f>N15/$N$15</f>
        <v>1</v>
      </c>
      <c r="P15" s="348"/>
      <c r="Q15" s="345"/>
      <c r="R15" s="348"/>
      <c r="S15" s="518"/>
    </row>
    <row r="16" spans="1:19" ht="17.25" thickTop="1">
      <c r="C16" s="600" t="s">
        <v>672</v>
      </c>
      <c r="D16" s="601"/>
      <c r="E16" s="601"/>
      <c r="F16" s="601"/>
      <c r="G16" s="601"/>
      <c r="H16" s="601"/>
      <c r="I16" s="601"/>
      <c r="J16" s="601"/>
      <c r="K16" s="601"/>
      <c r="L16" s="601"/>
      <c r="M16" s="601"/>
      <c r="N16" s="601"/>
      <c r="O16" s="602"/>
      <c r="R16" s="214"/>
      <c r="S16" s="214"/>
    </row>
    <row r="17" spans="1:19">
      <c r="C17" s="597" t="s">
        <v>579</v>
      </c>
      <c r="D17" s="598"/>
      <c r="E17" s="598"/>
      <c r="F17" s="598"/>
      <c r="G17" s="598"/>
      <c r="H17" s="598"/>
      <c r="I17" s="598"/>
      <c r="J17" s="598"/>
      <c r="K17" s="598"/>
      <c r="L17" s="598"/>
      <c r="M17" s="598"/>
      <c r="N17" s="598"/>
      <c r="O17" s="599"/>
      <c r="R17" s="214"/>
      <c r="S17" s="214"/>
    </row>
    <row r="18" spans="1:19" ht="42" customHeight="1">
      <c r="C18" s="349" t="s">
        <v>83</v>
      </c>
      <c r="D18" s="350" t="s">
        <v>508</v>
      </c>
      <c r="E18" s="351" t="s">
        <v>509</v>
      </c>
      <c r="F18" s="351" t="s">
        <v>510</v>
      </c>
      <c r="G18" s="351" t="s">
        <v>517</v>
      </c>
      <c r="H18" s="351" t="s">
        <v>513</v>
      </c>
      <c r="I18" s="351" t="s">
        <v>629</v>
      </c>
      <c r="J18" s="351" t="s">
        <v>592</v>
      </c>
      <c r="K18" s="352" t="s">
        <v>514</v>
      </c>
      <c r="L18" s="351" t="s">
        <v>511</v>
      </c>
      <c r="M18" s="352" t="s">
        <v>628</v>
      </c>
      <c r="N18" s="351" t="s">
        <v>566</v>
      </c>
      <c r="O18" s="355" t="s">
        <v>603</v>
      </c>
      <c r="R18" s="214"/>
      <c r="S18" s="214"/>
    </row>
    <row r="19" spans="1:19">
      <c r="C19" s="330" t="s">
        <v>580</v>
      </c>
      <c r="D19" s="322" t="s">
        <v>581</v>
      </c>
      <c r="E19" s="322" t="s">
        <v>582</v>
      </c>
      <c r="F19" s="322" t="s">
        <v>583</v>
      </c>
      <c r="G19" s="322" t="s">
        <v>584</v>
      </c>
      <c r="H19" s="322" t="s">
        <v>585</v>
      </c>
      <c r="I19" s="322" t="s">
        <v>586</v>
      </c>
      <c r="J19" s="322" t="s">
        <v>587</v>
      </c>
      <c r="K19" s="322" t="s">
        <v>588</v>
      </c>
      <c r="L19" s="322" t="s">
        <v>589</v>
      </c>
      <c r="M19" s="322" t="s">
        <v>590</v>
      </c>
      <c r="N19" s="322" t="s">
        <v>656</v>
      </c>
      <c r="O19" s="324" t="s">
        <v>657</v>
      </c>
      <c r="R19" s="214"/>
      <c r="S19" s="214"/>
    </row>
    <row r="20" spans="1:19" s="344" customFormat="1" ht="17.100000000000001" customHeight="1">
      <c r="B20" s="542" t="s">
        <v>36</v>
      </c>
      <c r="C20" s="543" t="s">
        <v>607</v>
      </c>
      <c r="D20" s="544">
        <v>132.70033479449998</v>
      </c>
      <c r="E20" s="483">
        <v>39.799548532220001</v>
      </c>
      <c r="F20" s="483">
        <v>2.6535461727880003</v>
      </c>
      <c r="G20" s="483">
        <v>67.652915246129595</v>
      </c>
      <c r="H20" s="483">
        <v>1.4100000000000001E-4</v>
      </c>
      <c r="I20" s="483">
        <v>67.652915246129595</v>
      </c>
      <c r="J20" s="483">
        <v>387.77489939999998</v>
      </c>
      <c r="K20" s="483"/>
      <c r="L20" s="483">
        <v>498.09610547816879</v>
      </c>
      <c r="M20" s="484">
        <v>480.50452326000004</v>
      </c>
      <c r="N20" s="522">
        <f>SUM(D20:M20)</f>
        <v>1676.834929129936</v>
      </c>
      <c r="O20" s="545">
        <f>N20/$N$23</f>
        <v>0.44053214261415036</v>
      </c>
      <c r="P20" s="348"/>
      <c r="Q20" s="345"/>
      <c r="R20" s="348"/>
      <c r="S20" s="518"/>
    </row>
    <row r="21" spans="1:19" s="344" customFormat="1" ht="17.100000000000001" customHeight="1">
      <c r="B21" s="542" t="s">
        <v>38</v>
      </c>
      <c r="C21" s="546" t="s">
        <v>606</v>
      </c>
      <c r="D21" s="532">
        <v>276.31113879999998</v>
      </c>
      <c r="E21" s="471">
        <v>91.156721899999994</v>
      </c>
      <c r="F21" s="471">
        <v>5.5592395999999997</v>
      </c>
      <c r="G21" s="471">
        <v>33.572439205999999</v>
      </c>
      <c r="H21" s="471">
        <v>0</v>
      </c>
      <c r="I21" s="471">
        <v>33.572439205999999</v>
      </c>
      <c r="J21" s="471">
        <v>69.605125700000002</v>
      </c>
      <c r="K21" s="471"/>
      <c r="L21" s="471">
        <v>472</v>
      </c>
      <c r="M21" s="475">
        <v>415.99098270000002</v>
      </c>
      <c r="N21" s="476">
        <f>SUM(D21:M21)</f>
        <v>1397.7680871120001</v>
      </c>
      <c r="O21" s="534">
        <f>N21/$N$23</f>
        <v>0.36721668877248032</v>
      </c>
      <c r="P21" s="348"/>
      <c r="Q21" s="345"/>
      <c r="R21" s="348"/>
      <c r="S21" s="518"/>
    </row>
    <row r="22" spans="1:19" s="344" customFormat="1" ht="17.100000000000001" customHeight="1">
      <c r="B22" s="542" t="s">
        <v>40</v>
      </c>
      <c r="C22" s="546" t="s">
        <v>608</v>
      </c>
      <c r="D22" s="532">
        <v>123.61881259431999</v>
      </c>
      <c r="E22" s="471">
        <v>33.755390317196003</v>
      </c>
      <c r="F22" s="471">
        <v>2.2642701829464</v>
      </c>
      <c r="G22" s="471">
        <v>47.510545025321591</v>
      </c>
      <c r="H22" s="471">
        <v>3.9959962</v>
      </c>
      <c r="I22" s="471">
        <v>46.688599525321592</v>
      </c>
      <c r="J22" s="471">
        <v>277.82834600000001</v>
      </c>
      <c r="K22" s="471"/>
      <c r="L22" s="471">
        <v>176.73</v>
      </c>
      <c r="M22" s="475">
        <v>19.39</v>
      </c>
      <c r="N22" s="480">
        <f>SUM(D22:M22)</f>
        <v>731.78195984510558</v>
      </c>
      <c r="O22" s="534">
        <f>N22/$N$23</f>
        <v>0.19225116861336933</v>
      </c>
      <c r="P22" s="348"/>
      <c r="Q22" s="345"/>
      <c r="R22" s="348"/>
    </row>
    <row r="23" spans="1:19" s="344" customFormat="1" ht="17.100000000000001" customHeight="1" thickBot="1">
      <c r="C23" s="328" t="s">
        <v>591</v>
      </c>
      <c r="D23" s="329">
        <f t="shared" ref="D23:N23" si="5">SUM(D20:D22)</f>
        <v>532.63028618882004</v>
      </c>
      <c r="E23" s="329">
        <f t="shared" si="5"/>
        <v>164.71166074941598</v>
      </c>
      <c r="F23" s="329">
        <f t="shared" si="5"/>
        <v>10.4770559557344</v>
      </c>
      <c r="G23" s="329">
        <f t="shared" si="5"/>
        <v>148.7358994774512</v>
      </c>
      <c r="H23" s="329">
        <f t="shared" si="5"/>
        <v>3.9961372000000002</v>
      </c>
      <c r="I23" s="329">
        <f t="shared" si="5"/>
        <v>147.91395397745117</v>
      </c>
      <c r="J23" s="329">
        <f t="shared" si="5"/>
        <v>735.20837110000002</v>
      </c>
      <c r="K23" s="329">
        <f t="shared" si="5"/>
        <v>0</v>
      </c>
      <c r="L23" s="329">
        <f t="shared" si="5"/>
        <v>1146.8261054781688</v>
      </c>
      <c r="M23" s="329">
        <f t="shared" si="5"/>
        <v>915.88550596000005</v>
      </c>
      <c r="N23" s="332">
        <f t="shared" si="5"/>
        <v>3806.3849760870417</v>
      </c>
      <c r="O23" s="334">
        <f>N23/$N$23</f>
        <v>1</v>
      </c>
      <c r="Q23" s="345"/>
      <c r="R23" s="518"/>
      <c r="S23" s="518"/>
    </row>
    <row r="24" spans="1:19" ht="7.5" customHeight="1" thickTop="1">
      <c r="C24" s="356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8"/>
    </row>
    <row r="25" spans="1:19">
      <c r="C25" s="600" t="s">
        <v>674</v>
      </c>
      <c r="D25" s="601"/>
      <c r="E25" s="601"/>
      <c r="F25" s="601"/>
      <c r="G25" s="601"/>
      <c r="H25" s="601"/>
      <c r="I25" s="601"/>
      <c r="J25" s="601"/>
      <c r="K25" s="601"/>
      <c r="L25" s="601"/>
      <c r="M25" s="601"/>
      <c r="N25" s="601"/>
      <c r="O25" s="602"/>
    </row>
    <row r="26" spans="1:19">
      <c r="C26" s="597" t="s">
        <v>579</v>
      </c>
      <c r="D26" s="598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9"/>
    </row>
    <row r="27" spans="1:19" ht="38.25">
      <c r="C27" s="349" t="s">
        <v>516</v>
      </c>
      <c r="D27" s="350" t="s">
        <v>508</v>
      </c>
      <c r="E27" s="351" t="s">
        <v>509</v>
      </c>
      <c r="F27" s="351" t="s">
        <v>510</v>
      </c>
      <c r="G27" s="351" t="s">
        <v>517</v>
      </c>
      <c r="H27" s="351" t="s">
        <v>513</v>
      </c>
      <c r="I27" s="351" t="s">
        <v>629</v>
      </c>
      <c r="J27" s="351" t="s">
        <v>592</v>
      </c>
      <c r="K27" s="352" t="s">
        <v>514</v>
      </c>
      <c r="L27" s="351" t="s">
        <v>511</v>
      </c>
      <c r="M27" s="352" t="s">
        <v>628</v>
      </c>
      <c r="N27" s="351" t="s">
        <v>566</v>
      </c>
      <c r="O27" s="355" t="s">
        <v>603</v>
      </c>
    </row>
    <row r="28" spans="1:19">
      <c r="C28" s="330" t="s">
        <v>580</v>
      </c>
      <c r="D28" s="322" t="s">
        <v>581</v>
      </c>
      <c r="E28" s="322" t="s">
        <v>582</v>
      </c>
      <c r="F28" s="322" t="s">
        <v>583</v>
      </c>
      <c r="G28" s="322" t="s">
        <v>584</v>
      </c>
      <c r="H28" s="322" t="s">
        <v>585</v>
      </c>
      <c r="I28" s="322" t="s">
        <v>586</v>
      </c>
      <c r="J28" s="322" t="s">
        <v>587</v>
      </c>
      <c r="K28" s="322" t="s">
        <v>588</v>
      </c>
      <c r="L28" s="322" t="s">
        <v>589</v>
      </c>
      <c r="M28" s="322" t="s">
        <v>590</v>
      </c>
      <c r="N28" s="322" t="s">
        <v>656</v>
      </c>
      <c r="O28" s="324" t="s">
        <v>657</v>
      </c>
      <c r="R28" s="214"/>
      <c r="S28" s="214"/>
    </row>
    <row r="29" spans="1:19" s="344" customFormat="1" ht="17.100000000000001" customHeight="1">
      <c r="A29" s="344" t="s">
        <v>86</v>
      </c>
      <c r="B29" s="344" t="s">
        <v>85</v>
      </c>
      <c r="C29" s="347" t="s">
        <v>609</v>
      </c>
      <c r="D29" s="482">
        <v>213.39396477527998</v>
      </c>
      <c r="E29" s="482">
        <v>64.018285801483998</v>
      </c>
      <c r="F29" s="482">
        <v>4.2681180525656002</v>
      </c>
      <c r="G29" s="482">
        <v>97.021595464961564</v>
      </c>
      <c r="H29" s="482">
        <v>97.021595464961564</v>
      </c>
      <c r="I29" s="482">
        <v>3.9447405999999998</v>
      </c>
      <c r="J29" s="482">
        <v>593.65995740000005</v>
      </c>
      <c r="K29" s="482">
        <v>0</v>
      </c>
      <c r="L29" s="482">
        <v>427.15</v>
      </c>
      <c r="M29" s="482">
        <v>323.08</v>
      </c>
      <c r="N29" s="476">
        <f t="shared" ref="N29:N37" si="6">SUM(D29:M29)</f>
        <v>1823.5582575592525</v>
      </c>
      <c r="O29" s="534">
        <f>N29/$N$37</f>
        <v>0.47907877658603726</v>
      </c>
    </row>
    <row r="30" spans="1:19" s="344" customFormat="1" ht="17.100000000000001" customHeight="1">
      <c r="A30" s="344" t="s">
        <v>86</v>
      </c>
      <c r="B30" s="344" t="s">
        <v>87</v>
      </c>
      <c r="C30" s="347" t="s">
        <v>610</v>
      </c>
      <c r="D30" s="473">
        <v>314.53559341353997</v>
      </c>
      <c r="E30" s="473">
        <v>99.321497117931997</v>
      </c>
      <c r="F30" s="473">
        <v>6.1174794451687999</v>
      </c>
      <c r="G30" s="473">
        <v>50.492880357609607</v>
      </c>
      <c r="H30" s="473">
        <v>51.314825857609605</v>
      </c>
      <c r="I30" s="473">
        <v>5.1396600000000001E-2</v>
      </c>
      <c r="J30" s="473">
        <v>140.99706090000001</v>
      </c>
      <c r="K30" s="473">
        <v>0</v>
      </c>
      <c r="L30" s="473">
        <v>507.75610547816876</v>
      </c>
      <c r="M30" s="473">
        <v>478.45550596000004</v>
      </c>
      <c r="N30" s="476">
        <f t="shared" si="6"/>
        <v>1649.0423451300287</v>
      </c>
      <c r="O30" s="534">
        <f t="shared" ref="O30:O37" si="7">N30/$N$37</f>
        <v>0.43323057323151848</v>
      </c>
    </row>
    <row r="31" spans="1:19" s="344" customFormat="1" ht="17.100000000000001" customHeight="1">
      <c r="C31" s="547" t="s">
        <v>567</v>
      </c>
      <c r="D31" s="548">
        <f t="shared" ref="D31:M31" si="8">SUM(D29:D30)</f>
        <v>527.92955818882001</v>
      </c>
      <c r="E31" s="524">
        <f t="shared" si="8"/>
        <v>163.339782919416</v>
      </c>
      <c r="F31" s="524">
        <f t="shared" si="8"/>
        <v>10.3855974977344</v>
      </c>
      <c r="G31" s="524">
        <f t="shared" si="8"/>
        <v>147.51447582257117</v>
      </c>
      <c r="H31" s="524">
        <f t="shared" si="8"/>
        <v>148.33642132257117</v>
      </c>
      <c r="I31" s="524">
        <f t="shared" si="8"/>
        <v>3.9961371999999997</v>
      </c>
      <c r="J31" s="524">
        <f t="shared" si="8"/>
        <v>734.65701830000012</v>
      </c>
      <c r="K31" s="524">
        <f t="shared" si="8"/>
        <v>0</v>
      </c>
      <c r="L31" s="524">
        <f t="shared" si="8"/>
        <v>934.90610547816868</v>
      </c>
      <c r="M31" s="520">
        <f t="shared" si="8"/>
        <v>801.53550596000002</v>
      </c>
      <c r="N31" s="524">
        <f t="shared" si="6"/>
        <v>3472.6006026892815</v>
      </c>
      <c r="O31" s="549">
        <f t="shared" si="7"/>
        <v>0.91230934981755574</v>
      </c>
    </row>
    <row r="32" spans="1:19" s="344" customFormat="1" ht="17.100000000000001" customHeight="1">
      <c r="A32" s="344" t="s">
        <v>88</v>
      </c>
      <c r="B32" s="344" t="s">
        <v>85</v>
      </c>
      <c r="C32" s="347" t="s">
        <v>611</v>
      </c>
      <c r="D32" s="473">
        <v>0</v>
      </c>
      <c r="E32" s="473">
        <v>0</v>
      </c>
      <c r="F32" s="473">
        <v>0</v>
      </c>
      <c r="G32" s="473">
        <v>0</v>
      </c>
      <c r="H32" s="473">
        <v>0</v>
      </c>
      <c r="I32" s="473">
        <v>0</v>
      </c>
      <c r="J32" s="473">
        <v>0</v>
      </c>
      <c r="K32" s="473">
        <v>0</v>
      </c>
      <c r="L32" s="473">
        <v>0</v>
      </c>
      <c r="M32" s="473">
        <v>0</v>
      </c>
      <c r="N32" s="476">
        <f t="shared" si="6"/>
        <v>0</v>
      </c>
      <c r="O32" s="534">
        <f t="shared" si="7"/>
        <v>0</v>
      </c>
    </row>
    <row r="33" spans="1:15" s="344" customFormat="1" ht="17.100000000000001" customHeight="1">
      <c r="A33" s="344" t="s">
        <v>88</v>
      </c>
      <c r="B33" s="344" t="s">
        <v>87</v>
      </c>
      <c r="C33" s="347" t="s">
        <v>612</v>
      </c>
      <c r="D33" s="473">
        <v>4.7007279999999998</v>
      </c>
      <c r="E33" s="473">
        <v>1.3718778299999999</v>
      </c>
      <c r="F33" s="473">
        <v>9.1458457999999992E-2</v>
      </c>
      <c r="G33" s="473">
        <v>0.39947815488002597</v>
      </c>
      <c r="H33" s="473">
        <v>0.39947815488002597</v>
      </c>
      <c r="I33" s="473">
        <v>0</v>
      </c>
      <c r="J33" s="473">
        <v>0.55135279999999998</v>
      </c>
      <c r="K33" s="473">
        <v>0</v>
      </c>
      <c r="L33" s="473">
        <v>211.92</v>
      </c>
      <c r="M33" s="473">
        <v>114.35</v>
      </c>
      <c r="N33" s="476">
        <f t="shared" si="6"/>
        <v>333.78437339776002</v>
      </c>
      <c r="O33" s="534">
        <f t="shared" si="7"/>
        <v>8.7690650182444208E-2</v>
      </c>
    </row>
    <row r="34" spans="1:15" s="344" customFormat="1" ht="17.100000000000001" customHeight="1">
      <c r="C34" s="547" t="s">
        <v>568</v>
      </c>
      <c r="D34" s="548">
        <f t="shared" ref="D34:M34" si="9">SUM(D32:D33)</f>
        <v>4.7007279999999998</v>
      </c>
      <c r="E34" s="524">
        <f t="shared" si="9"/>
        <v>1.3718778299999999</v>
      </c>
      <c r="F34" s="524">
        <f t="shared" si="9"/>
        <v>9.1458457999999992E-2</v>
      </c>
      <c r="G34" s="524">
        <f t="shared" si="9"/>
        <v>0.39947815488002597</v>
      </c>
      <c r="H34" s="524">
        <f t="shared" si="9"/>
        <v>0.39947815488002597</v>
      </c>
      <c r="I34" s="524">
        <f t="shared" si="9"/>
        <v>0</v>
      </c>
      <c r="J34" s="524">
        <f t="shared" si="9"/>
        <v>0.55135279999999998</v>
      </c>
      <c r="K34" s="524">
        <f t="shared" si="9"/>
        <v>0</v>
      </c>
      <c r="L34" s="524">
        <f t="shared" si="9"/>
        <v>211.92</v>
      </c>
      <c r="M34" s="520">
        <f t="shared" si="9"/>
        <v>114.35</v>
      </c>
      <c r="N34" s="524">
        <f t="shared" si="6"/>
        <v>333.78437339776002</v>
      </c>
      <c r="O34" s="549">
        <f t="shared" si="7"/>
        <v>8.7690650182444208E-2</v>
      </c>
    </row>
    <row r="35" spans="1:15" s="552" customFormat="1" ht="17.100000000000001" customHeight="1">
      <c r="C35" s="550" t="s">
        <v>569</v>
      </c>
      <c r="D35" s="551">
        <f>D29+D32</f>
        <v>213.39396477527998</v>
      </c>
      <c r="E35" s="551">
        <f t="shared" ref="E35:N35" si="10">E29+E32</f>
        <v>64.018285801483998</v>
      </c>
      <c r="F35" s="551">
        <f t="shared" si="10"/>
        <v>4.2681180525656002</v>
      </c>
      <c r="G35" s="551">
        <f t="shared" si="10"/>
        <v>97.021595464961564</v>
      </c>
      <c r="H35" s="551">
        <f t="shared" si="10"/>
        <v>97.021595464961564</v>
      </c>
      <c r="I35" s="551">
        <f t="shared" si="10"/>
        <v>3.9447405999999998</v>
      </c>
      <c r="J35" s="551">
        <f t="shared" si="10"/>
        <v>593.65995740000005</v>
      </c>
      <c r="K35" s="551">
        <f t="shared" si="10"/>
        <v>0</v>
      </c>
      <c r="L35" s="551">
        <f t="shared" si="10"/>
        <v>427.15</v>
      </c>
      <c r="M35" s="551">
        <f t="shared" si="10"/>
        <v>323.08</v>
      </c>
      <c r="N35" s="551">
        <f t="shared" si="10"/>
        <v>1823.5582575592525</v>
      </c>
      <c r="O35" s="534">
        <f t="shared" si="7"/>
        <v>0.47907877658603726</v>
      </c>
    </row>
    <row r="36" spans="1:15" s="552" customFormat="1" ht="17.100000000000001" customHeight="1">
      <c r="C36" s="550" t="s">
        <v>570</v>
      </c>
      <c r="D36" s="551">
        <f>+D30+D33</f>
        <v>319.23632141354</v>
      </c>
      <c r="E36" s="551">
        <f t="shared" ref="E36:N36" si="11">+E30+E33</f>
        <v>100.693374947932</v>
      </c>
      <c r="F36" s="551">
        <f t="shared" si="11"/>
        <v>6.2089379031687999</v>
      </c>
      <c r="G36" s="551">
        <f t="shared" si="11"/>
        <v>50.892358512489636</v>
      </c>
      <c r="H36" s="551">
        <f t="shared" si="11"/>
        <v>51.714304012489634</v>
      </c>
      <c r="I36" s="551">
        <f t="shared" si="11"/>
        <v>5.1396600000000001E-2</v>
      </c>
      <c r="J36" s="551">
        <f t="shared" si="11"/>
        <v>141.5484137</v>
      </c>
      <c r="K36" s="551">
        <f t="shared" si="11"/>
        <v>0</v>
      </c>
      <c r="L36" s="551">
        <f t="shared" si="11"/>
        <v>719.67610547816878</v>
      </c>
      <c r="M36" s="551">
        <f t="shared" si="11"/>
        <v>592.80550596</v>
      </c>
      <c r="N36" s="551">
        <f t="shared" si="11"/>
        <v>1982.8267185277887</v>
      </c>
      <c r="O36" s="534">
        <f t="shared" si="7"/>
        <v>0.52092122341396263</v>
      </c>
    </row>
    <row r="37" spans="1:15" s="344" customFormat="1" ht="17.100000000000001" customHeight="1" thickBot="1">
      <c r="C37" s="553" t="s">
        <v>571</v>
      </c>
      <c r="D37" s="554">
        <f t="shared" ref="D37:M37" si="12">SUM(D35:D36)</f>
        <v>532.63028618882004</v>
      </c>
      <c r="E37" s="525">
        <f t="shared" si="12"/>
        <v>164.71166074941601</v>
      </c>
      <c r="F37" s="525">
        <f t="shared" si="12"/>
        <v>10.4770559557344</v>
      </c>
      <c r="G37" s="525">
        <f t="shared" si="12"/>
        <v>147.9139539774512</v>
      </c>
      <c r="H37" s="525">
        <f t="shared" si="12"/>
        <v>148.7358994774512</v>
      </c>
      <c r="I37" s="525">
        <f t="shared" si="12"/>
        <v>3.9961371999999997</v>
      </c>
      <c r="J37" s="525">
        <f t="shared" si="12"/>
        <v>735.20837110000002</v>
      </c>
      <c r="K37" s="525">
        <f t="shared" si="12"/>
        <v>0</v>
      </c>
      <c r="L37" s="525">
        <f t="shared" si="12"/>
        <v>1146.8261054781688</v>
      </c>
      <c r="M37" s="521">
        <f t="shared" si="12"/>
        <v>915.88550596000005</v>
      </c>
      <c r="N37" s="525">
        <f t="shared" si="6"/>
        <v>3806.3849760870417</v>
      </c>
      <c r="O37" s="555">
        <f t="shared" si="7"/>
        <v>1</v>
      </c>
    </row>
    <row r="38" spans="1:15" ht="17.25" thickTop="1">
      <c r="D38" s="271"/>
      <c r="O38" s="258"/>
    </row>
    <row r="40" spans="1:15">
      <c r="D40" s="271"/>
      <c r="O40" s="271"/>
    </row>
  </sheetData>
  <mergeCells count="6">
    <mergeCell ref="C25:O25"/>
    <mergeCell ref="C26:O26"/>
    <mergeCell ref="C16:O16"/>
    <mergeCell ref="C17:O17"/>
    <mergeCell ref="C1:O1"/>
    <mergeCell ref="C2:O2"/>
  </mergeCells>
  <printOptions horizontalCentered="1"/>
  <pageMargins left="0.44" right="0.43307086614173229" top="0.59055118110236227" bottom="0.35433070866141736" header="0.27559055118110237" footer="0.19685039370078741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42"/>
  <sheetViews>
    <sheetView zoomScale="115" zoomScaleNormal="115" workbookViewId="0">
      <pane xSplit="2" ySplit="4" topLeftCell="C5" activePane="bottomRight" state="frozen"/>
      <selection activeCell="V43" sqref="V43"/>
      <selection pane="topRight" activeCell="V43" sqref="V43"/>
      <selection pane="bottomLeft" activeCell="V43" sqref="V43"/>
      <selection pane="bottomRight" activeCell="N7" sqref="N7"/>
    </sheetView>
  </sheetViews>
  <sheetFormatPr defaultColWidth="8.85546875" defaultRowHeight="12.75"/>
  <cols>
    <col min="1" max="1" width="10.7109375" style="495" customWidth="1"/>
    <col min="2" max="2" width="9.28515625" style="495" customWidth="1"/>
    <col min="3" max="11" width="8.5703125" style="495" customWidth="1"/>
    <col min="12" max="12" width="3.5703125" style="495" customWidth="1"/>
    <col min="13" max="16384" width="8.85546875" style="495"/>
  </cols>
  <sheetData>
    <row r="1" spans="1:28" ht="23.25" customHeight="1">
      <c r="A1" s="606" t="s">
        <v>662</v>
      </c>
      <c r="B1" s="607"/>
      <c r="C1" s="607"/>
      <c r="D1" s="607"/>
      <c r="E1" s="607"/>
      <c r="F1" s="607"/>
      <c r="G1" s="607"/>
      <c r="H1" s="607"/>
      <c r="I1" s="607"/>
      <c r="J1" s="607"/>
      <c r="K1" s="608"/>
    </row>
    <row r="2" spans="1:28" ht="15.75" customHeight="1">
      <c r="A2" s="597" t="s">
        <v>579</v>
      </c>
      <c r="B2" s="598"/>
      <c r="C2" s="598"/>
      <c r="D2" s="598"/>
      <c r="E2" s="598"/>
      <c r="F2" s="598"/>
      <c r="G2" s="598"/>
      <c r="H2" s="598"/>
      <c r="I2" s="598"/>
      <c r="J2" s="598"/>
      <c r="K2" s="599"/>
    </row>
    <row r="3" spans="1:28" ht="20.25" customHeight="1">
      <c r="A3" s="609" t="s">
        <v>84</v>
      </c>
      <c r="B3" s="610" t="s">
        <v>658</v>
      </c>
      <c r="C3" s="610" t="s">
        <v>675</v>
      </c>
      <c r="D3" s="611"/>
      <c r="E3" s="612"/>
      <c r="F3" s="610" t="s">
        <v>676</v>
      </c>
      <c r="G3" s="611"/>
      <c r="H3" s="612"/>
      <c r="I3" s="610" t="s">
        <v>677</v>
      </c>
      <c r="J3" s="611"/>
      <c r="K3" s="612"/>
    </row>
    <row r="4" spans="1:28" s="496" customFormat="1" ht="20.25" customHeight="1">
      <c r="A4" s="609"/>
      <c r="B4" s="610"/>
      <c r="C4" s="498" t="s">
        <v>659</v>
      </c>
      <c r="D4" s="498" t="s">
        <v>661</v>
      </c>
      <c r="E4" s="498" t="s">
        <v>670</v>
      </c>
      <c r="F4" s="498" t="s">
        <v>659</v>
      </c>
      <c r="G4" s="498" t="s">
        <v>661</v>
      </c>
      <c r="H4" s="498" t="s">
        <v>670</v>
      </c>
      <c r="I4" s="574" t="s">
        <v>659</v>
      </c>
      <c r="J4" s="498" t="s">
        <v>661</v>
      </c>
      <c r="K4" s="498" t="s">
        <v>670</v>
      </c>
    </row>
    <row r="5" spans="1:28" s="258" customFormat="1" ht="16.5">
      <c r="A5" s="330" t="s">
        <v>580</v>
      </c>
      <c r="B5" s="502" t="s">
        <v>581</v>
      </c>
      <c r="C5" s="499" t="s">
        <v>583</v>
      </c>
      <c r="D5" s="499" t="s">
        <v>584</v>
      </c>
      <c r="E5" s="499" t="s">
        <v>585</v>
      </c>
      <c r="F5" s="499" t="s">
        <v>586</v>
      </c>
      <c r="G5" s="499" t="s">
        <v>587</v>
      </c>
      <c r="H5" s="499" t="s">
        <v>588</v>
      </c>
      <c r="I5" s="502" t="s">
        <v>589</v>
      </c>
      <c r="J5" s="322" t="s">
        <v>590</v>
      </c>
      <c r="K5" s="322" t="s">
        <v>656</v>
      </c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47"/>
    </row>
    <row r="6" spans="1:28" s="505" customFormat="1" ht="18" customHeight="1">
      <c r="A6" s="603" t="s">
        <v>593</v>
      </c>
      <c r="B6" s="503" t="s">
        <v>73</v>
      </c>
      <c r="C6" s="500">
        <v>25.385468500000002</v>
      </c>
      <c r="D6" s="506">
        <v>16.838377999999999</v>
      </c>
      <c r="E6" s="572">
        <v>23.2727988</v>
      </c>
      <c r="F6" s="500">
        <v>7.3782736130000002</v>
      </c>
      <c r="G6" s="506">
        <v>5.0515135280000001</v>
      </c>
      <c r="H6" s="572">
        <v>6.9818398439999996</v>
      </c>
      <c r="I6" s="575">
        <v>0.50770930000000003</v>
      </c>
      <c r="J6" s="579">
        <v>0.3367676</v>
      </c>
      <c r="K6" s="579">
        <v>0.46545619999999999</v>
      </c>
    </row>
    <row r="7" spans="1:28" s="505" customFormat="1" ht="18" customHeight="1">
      <c r="A7" s="603"/>
      <c r="B7" s="504" t="s">
        <v>613</v>
      </c>
      <c r="C7" s="501"/>
      <c r="D7" s="507">
        <v>0</v>
      </c>
      <c r="E7" s="573">
        <v>0</v>
      </c>
      <c r="F7" s="501"/>
      <c r="G7" s="507">
        <v>0</v>
      </c>
      <c r="H7" s="573">
        <v>0</v>
      </c>
      <c r="I7" s="576"/>
      <c r="J7" s="579">
        <v>0</v>
      </c>
      <c r="K7" s="579"/>
    </row>
    <row r="8" spans="1:28" s="505" customFormat="1" ht="18" customHeight="1">
      <c r="A8" s="603" t="s">
        <v>621</v>
      </c>
      <c r="B8" s="512" t="s">
        <v>566</v>
      </c>
      <c r="C8" s="509">
        <f t="shared" ref="C8:K8" si="0">SUM(C6:C7)</f>
        <v>25.385468500000002</v>
      </c>
      <c r="D8" s="509">
        <f t="shared" si="0"/>
        <v>16.838377999999999</v>
      </c>
      <c r="E8" s="509">
        <f t="shared" si="0"/>
        <v>23.2727988</v>
      </c>
      <c r="F8" s="509">
        <f t="shared" si="0"/>
        <v>7.3782736130000002</v>
      </c>
      <c r="G8" s="509">
        <f t="shared" si="0"/>
        <v>5.0515135280000001</v>
      </c>
      <c r="H8" s="509">
        <f t="shared" si="0"/>
        <v>6.9818398439999996</v>
      </c>
      <c r="I8" s="577">
        <f t="shared" si="0"/>
        <v>0.50770930000000003</v>
      </c>
      <c r="J8" s="509">
        <f t="shared" si="0"/>
        <v>0.3367676</v>
      </c>
      <c r="K8" s="509">
        <f t="shared" si="0"/>
        <v>0.46545619999999999</v>
      </c>
    </row>
    <row r="9" spans="1:28" s="505" customFormat="1" ht="18" customHeight="1">
      <c r="A9" s="603" t="s">
        <v>594</v>
      </c>
      <c r="B9" s="503" t="s">
        <v>73</v>
      </c>
      <c r="C9" s="500">
        <v>2921.37</v>
      </c>
      <c r="D9" s="506">
        <v>2843.8375210119998</v>
      </c>
      <c r="E9" s="572">
        <v>2721.788390183</v>
      </c>
      <c r="F9" s="500">
        <v>804.76</v>
      </c>
      <c r="G9" s="506">
        <v>874.24512261500001</v>
      </c>
      <c r="H9" s="572">
        <v>820.63927721200002</v>
      </c>
      <c r="I9" s="575">
        <v>53.61</v>
      </c>
      <c r="J9" s="579">
        <v>60.459390743000007</v>
      </c>
      <c r="K9" s="579">
        <v>53.049490400000003</v>
      </c>
    </row>
    <row r="10" spans="1:28" s="505" customFormat="1" ht="18" customHeight="1">
      <c r="A10" s="603"/>
      <c r="B10" s="504" t="s">
        <v>613</v>
      </c>
      <c r="C10" s="501">
        <v>421.34694006400002</v>
      </c>
      <c r="D10" s="507">
        <v>651.53750271974013</v>
      </c>
      <c r="E10" s="573">
        <v>740.4856773826001</v>
      </c>
      <c r="F10" s="501">
        <v>42.386693995999998</v>
      </c>
      <c r="G10" s="507">
        <v>44.323964837074001</v>
      </c>
      <c r="H10" s="573">
        <v>74.337359692260009</v>
      </c>
      <c r="I10" s="576">
        <v>6.0064420809999994</v>
      </c>
      <c r="J10" s="579">
        <v>8.8647930682147997</v>
      </c>
      <c r="K10" s="579">
        <v>14.809713452452002</v>
      </c>
    </row>
    <row r="11" spans="1:28" s="505" customFormat="1" ht="18" customHeight="1">
      <c r="A11" s="603"/>
      <c r="B11" s="512" t="s">
        <v>566</v>
      </c>
      <c r="C11" s="509">
        <f t="shared" ref="C11" si="1">SUM(C9:C10)</f>
        <v>3342.716940064</v>
      </c>
      <c r="D11" s="509">
        <f t="shared" ref="D11:K11" si="2">SUM(D9:D10)</f>
        <v>3495.3750237317399</v>
      </c>
      <c r="E11" s="509">
        <f t="shared" si="2"/>
        <v>3462.2740675656</v>
      </c>
      <c r="F11" s="509">
        <f t="shared" si="2"/>
        <v>847.14669399599995</v>
      </c>
      <c r="G11" s="509">
        <f t="shared" si="2"/>
        <v>918.56908745207397</v>
      </c>
      <c r="H11" s="509">
        <f t="shared" si="2"/>
        <v>894.97663690425998</v>
      </c>
      <c r="I11" s="577">
        <f t="shared" si="2"/>
        <v>59.616442081000002</v>
      </c>
      <c r="J11" s="509">
        <f t="shared" si="2"/>
        <v>69.324183811214809</v>
      </c>
      <c r="K11" s="509">
        <f t="shared" si="2"/>
        <v>67.859203852451998</v>
      </c>
    </row>
    <row r="12" spans="1:28" s="505" customFormat="1" ht="18" customHeight="1">
      <c r="A12" s="603" t="s">
        <v>624</v>
      </c>
      <c r="B12" s="503" t="s">
        <v>73</v>
      </c>
      <c r="C12" s="500"/>
      <c r="D12" s="506"/>
      <c r="E12" s="506"/>
      <c r="F12" s="500"/>
      <c r="G12" s="506"/>
      <c r="H12" s="506"/>
      <c r="I12" s="575"/>
      <c r="J12" s="579"/>
      <c r="K12" s="579"/>
    </row>
    <row r="13" spans="1:28" s="505" customFormat="1" ht="18" customHeight="1">
      <c r="A13" s="603"/>
      <c r="B13" s="504" t="s">
        <v>613</v>
      </c>
      <c r="C13" s="501"/>
      <c r="D13" s="507"/>
      <c r="E13" s="507"/>
      <c r="F13" s="501"/>
      <c r="G13" s="507"/>
      <c r="H13" s="507"/>
      <c r="I13" s="576"/>
      <c r="J13" s="579"/>
      <c r="K13" s="579"/>
    </row>
    <row r="14" spans="1:28" s="505" customFormat="1" ht="18" customHeight="1">
      <c r="A14" s="603" t="s">
        <v>615</v>
      </c>
      <c r="B14" s="512" t="s">
        <v>566</v>
      </c>
      <c r="C14" s="509">
        <f t="shared" ref="C14" si="3">SUM(C12:C13)</f>
        <v>0</v>
      </c>
      <c r="D14" s="509">
        <f t="shared" ref="D14:K14" si="4">SUM(D12:D13)</f>
        <v>0</v>
      </c>
      <c r="E14" s="509">
        <f t="shared" si="4"/>
        <v>0</v>
      </c>
      <c r="F14" s="509">
        <f t="shared" si="4"/>
        <v>0</v>
      </c>
      <c r="G14" s="509">
        <f t="shared" si="4"/>
        <v>0</v>
      </c>
      <c r="H14" s="509">
        <f t="shared" si="4"/>
        <v>0</v>
      </c>
      <c r="I14" s="577">
        <f t="shared" si="4"/>
        <v>0</v>
      </c>
      <c r="J14" s="509">
        <f t="shared" si="4"/>
        <v>0</v>
      </c>
      <c r="K14" s="509">
        <f t="shared" si="4"/>
        <v>0</v>
      </c>
    </row>
    <row r="15" spans="1:28" s="505" customFormat="1" ht="18" customHeight="1">
      <c r="A15" s="603" t="s">
        <v>596</v>
      </c>
      <c r="B15" s="503" t="s">
        <v>73</v>
      </c>
      <c r="C15" s="500">
        <v>3811.6800000000003</v>
      </c>
      <c r="D15" s="506">
        <v>4316.6313269000002</v>
      </c>
      <c r="E15" s="572">
        <v>4100.0775439230001</v>
      </c>
      <c r="F15" s="500">
        <v>1120.54</v>
      </c>
      <c r="G15" s="506">
        <v>1308.1198426999999</v>
      </c>
      <c r="H15" s="572">
        <v>1226.4815248260002</v>
      </c>
      <c r="I15" s="575">
        <v>78.78</v>
      </c>
      <c r="J15" s="579">
        <v>89.590811099999996</v>
      </c>
      <c r="K15" s="579">
        <v>82.470421772000009</v>
      </c>
    </row>
    <row r="16" spans="1:28" s="505" customFormat="1" ht="18" customHeight="1">
      <c r="A16" s="603"/>
      <c r="B16" s="504" t="s">
        <v>613</v>
      </c>
      <c r="C16" s="501">
        <v>915.87362866299998</v>
      </c>
      <c r="D16" s="507">
        <v>1073.5416815850001</v>
      </c>
      <c r="E16" s="573">
        <v>1280.84292586692</v>
      </c>
      <c r="F16" s="501">
        <v>274.267960888</v>
      </c>
      <c r="G16" s="507">
        <v>320.88744106299998</v>
      </c>
      <c r="H16" s="573">
        <v>382.80623088717596</v>
      </c>
      <c r="I16" s="576">
        <v>18.315017041999997</v>
      </c>
      <c r="J16" s="579">
        <v>21.435206115</v>
      </c>
      <c r="K16" s="579">
        <v>25.466180992478403</v>
      </c>
    </row>
    <row r="17" spans="1:11" s="505" customFormat="1" ht="18" customHeight="1">
      <c r="A17" s="603" t="s">
        <v>614</v>
      </c>
      <c r="B17" s="512" t="s">
        <v>566</v>
      </c>
      <c r="C17" s="509">
        <f t="shared" ref="C17" si="5">SUM(C15:C16)</f>
        <v>4727.5536286630004</v>
      </c>
      <c r="D17" s="509">
        <f t="shared" ref="D17:K17" si="6">SUM(D15:D16)</f>
        <v>5390.1730084850005</v>
      </c>
      <c r="E17" s="509">
        <f t="shared" si="6"/>
        <v>5380.9204697899204</v>
      </c>
      <c r="F17" s="509">
        <f t="shared" si="6"/>
        <v>1394.807960888</v>
      </c>
      <c r="G17" s="509">
        <f t="shared" si="6"/>
        <v>1629.007283763</v>
      </c>
      <c r="H17" s="509">
        <f t="shared" si="6"/>
        <v>1609.287755713176</v>
      </c>
      <c r="I17" s="577">
        <f t="shared" si="6"/>
        <v>97.095017041999995</v>
      </c>
      <c r="J17" s="509">
        <f t="shared" si="6"/>
        <v>111.026017215</v>
      </c>
      <c r="K17" s="509">
        <f t="shared" si="6"/>
        <v>107.93660276447841</v>
      </c>
    </row>
    <row r="18" spans="1:11" s="505" customFormat="1" ht="18" customHeight="1">
      <c r="A18" s="603" t="s">
        <v>660</v>
      </c>
      <c r="B18" s="503" t="s">
        <v>73</v>
      </c>
      <c r="C18" s="500">
        <v>2587.8586505000003</v>
      </c>
      <c r="D18" s="506">
        <v>2852.6024322570001</v>
      </c>
      <c r="E18" s="572">
        <v>2934.7886045549999</v>
      </c>
      <c r="F18" s="500">
        <v>779.96628579999992</v>
      </c>
      <c r="G18" s="506">
        <v>853.62329689000001</v>
      </c>
      <c r="H18" s="572">
        <v>880.62416579299997</v>
      </c>
      <c r="I18" s="575">
        <v>52.209355299999999</v>
      </c>
      <c r="J18" s="579">
        <v>57.585598163</v>
      </c>
      <c r="K18" s="579">
        <v>59.501834737999999</v>
      </c>
    </row>
    <row r="19" spans="1:11" s="505" customFormat="1" ht="18" customHeight="1">
      <c r="A19" s="603"/>
      <c r="B19" s="504" t="s">
        <v>613</v>
      </c>
      <c r="C19" s="501">
        <v>310.72196866600001</v>
      </c>
      <c r="D19" s="507">
        <v>446.92824940000003</v>
      </c>
      <c r="E19" s="573">
        <v>998.60518898800001</v>
      </c>
      <c r="F19" s="501">
        <v>74.541476357000008</v>
      </c>
      <c r="G19" s="507">
        <v>52.704289260000003</v>
      </c>
      <c r="H19" s="573">
        <v>255.59313104700001</v>
      </c>
      <c r="I19" s="576">
        <v>6.9284289660000002</v>
      </c>
      <c r="J19" s="579">
        <v>10.091954411000001</v>
      </c>
      <c r="K19" s="579">
        <v>15.080587033999997</v>
      </c>
    </row>
    <row r="20" spans="1:11" s="505" customFormat="1" ht="18" customHeight="1">
      <c r="A20" s="603" t="s">
        <v>616</v>
      </c>
      <c r="B20" s="512" t="s">
        <v>566</v>
      </c>
      <c r="C20" s="509">
        <f t="shared" ref="C20" si="7">SUM(C18:C19)</f>
        <v>2898.5806191660004</v>
      </c>
      <c r="D20" s="509">
        <f t="shared" ref="D20:K20" si="8">SUM(D18:D19)</f>
        <v>3299.5306816570001</v>
      </c>
      <c r="E20" s="509">
        <f t="shared" si="8"/>
        <v>3933.3937935429999</v>
      </c>
      <c r="F20" s="509">
        <f t="shared" si="8"/>
        <v>854.50776215699989</v>
      </c>
      <c r="G20" s="509">
        <f t="shared" si="8"/>
        <v>906.32758615</v>
      </c>
      <c r="H20" s="509">
        <f t="shared" si="8"/>
        <v>1136.21729684</v>
      </c>
      <c r="I20" s="577">
        <f t="shared" si="8"/>
        <v>59.137784265999997</v>
      </c>
      <c r="J20" s="509">
        <f t="shared" si="8"/>
        <v>67.677552574000003</v>
      </c>
      <c r="K20" s="509">
        <f t="shared" si="8"/>
        <v>74.582421772000004</v>
      </c>
    </row>
    <row r="21" spans="1:11" s="505" customFormat="1" ht="18" customHeight="1">
      <c r="A21" s="603" t="s">
        <v>598</v>
      </c>
      <c r="B21" s="503" t="s">
        <v>73</v>
      </c>
      <c r="C21" s="500">
        <v>1847.392028</v>
      </c>
      <c r="D21" s="506">
        <v>2261.6835369999999</v>
      </c>
      <c r="E21" s="572">
        <v>2100.5858455819998</v>
      </c>
      <c r="F21" s="500">
        <v>554.21778510000001</v>
      </c>
      <c r="G21" s="506">
        <v>661.79872750000004</v>
      </c>
      <c r="H21" s="572">
        <v>615.64596901699997</v>
      </c>
      <c r="I21" s="575">
        <v>36.949582100000001</v>
      </c>
      <c r="J21" s="579">
        <v>44.120306999999997</v>
      </c>
      <c r="K21" s="579">
        <v>41.189191983000001</v>
      </c>
    </row>
    <row r="22" spans="1:11" s="505" customFormat="1" ht="18" customHeight="1">
      <c r="A22" s="603"/>
      <c r="B22" s="504" t="s">
        <v>613</v>
      </c>
      <c r="C22" s="501">
        <v>43.324700300000003</v>
      </c>
      <c r="D22" s="507">
        <v>59.366703700000002</v>
      </c>
      <c r="E22" s="573">
        <v>107.01467839999999</v>
      </c>
      <c r="F22" s="501">
        <v>4.2546384999999995</v>
      </c>
      <c r="G22" s="507">
        <v>5.9177004999999996</v>
      </c>
      <c r="H22" s="573">
        <v>10.6919173</v>
      </c>
      <c r="I22" s="576">
        <v>0.83245479999999994</v>
      </c>
      <c r="J22" s="579">
        <v>1.183562</v>
      </c>
      <c r="K22" s="579">
        <v>2.1418697</v>
      </c>
    </row>
    <row r="23" spans="1:11" s="505" customFormat="1" ht="18" customHeight="1">
      <c r="A23" s="603" t="s">
        <v>617</v>
      </c>
      <c r="B23" s="512" t="s">
        <v>566</v>
      </c>
      <c r="C23" s="509">
        <f t="shared" ref="C23" si="9">SUM(C21:C22)</f>
        <v>1890.7167282999999</v>
      </c>
      <c r="D23" s="509">
        <f t="shared" ref="D23:K23" si="10">SUM(D21:D22)</f>
        <v>2321.0502406999999</v>
      </c>
      <c r="E23" s="509">
        <f t="shared" si="10"/>
        <v>2207.6005239819997</v>
      </c>
      <c r="F23" s="509">
        <f t="shared" si="10"/>
        <v>558.47242360000007</v>
      </c>
      <c r="G23" s="509">
        <f t="shared" si="10"/>
        <v>667.71642800000006</v>
      </c>
      <c r="H23" s="509">
        <f t="shared" si="10"/>
        <v>626.33788631699997</v>
      </c>
      <c r="I23" s="577">
        <f t="shared" si="10"/>
        <v>37.782036900000001</v>
      </c>
      <c r="J23" s="509">
        <f t="shared" si="10"/>
        <v>45.303868999999999</v>
      </c>
      <c r="K23" s="509">
        <f t="shared" si="10"/>
        <v>43.331061683000001</v>
      </c>
    </row>
    <row r="24" spans="1:11" s="505" customFormat="1" ht="18" customHeight="1">
      <c r="A24" s="603" t="s">
        <v>599</v>
      </c>
      <c r="B24" s="503" t="s">
        <v>73</v>
      </c>
      <c r="C24" s="500">
        <v>3607.86</v>
      </c>
      <c r="D24" s="506">
        <v>3183.5334794999999</v>
      </c>
      <c r="E24" s="572">
        <v>2860.1201775999998</v>
      </c>
      <c r="F24" s="500">
        <v>1086.25</v>
      </c>
      <c r="G24" s="506">
        <v>929.74358819999998</v>
      </c>
      <c r="H24" s="572">
        <v>881.93289849999996</v>
      </c>
      <c r="I24" s="575">
        <v>71.680000000000007</v>
      </c>
      <c r="J24" s="579">
        <v>61.929151922000003</v>
      </c>
      <c r="K24" s="579">
        <v>58.747403900000002</v>
      </c>
    </row>
    <row r="25" spans="1:11" s="505" customFormat="1" ht="18" customHeight="1">
      <c r="A25" s="603"/>
      <c r="B25" s="504" t="s">
        <v>613</v>
      </c>
      <c r="C25" s="501">
        <v>530.01606760000004</v>
      </c>
      <c r="D25" s="507">
        <v>698.25785593199998</v>
      </c>
      <c r="E25" s="573">
        <v>826.59252228406001</v>
      </c>
      <c r="F25" s="501">
        <v>77.037769999999995</v>
      </c>
      <c r="G25" s="507">
        <v>81.050103100000001</v>
      </c>
      <c r="H25" s="573">
        <v>99.254335128405998</v>
      </c>
      <c r="I25" s="576">
        <v>8.8650184999999997</v>
      </c>
      <c r="J25" s="579">
        <v>9.2001058659999977</v>
      </c>
      <c r="K25" s="579">
        <v>11.010617665681199</v>
      </c>
    </row>
    <row r="26" spans="1:11" s="505" customFormat="1" ht="18" customHeight="1">
      <c r="A26" s="603" t="s">
        <v>615</v>
      </c>
      <c r="B26" s="512" t="s">
        <v>566</v>
      </c>
      <c r="C26" s="509">
        <f t="shared" ref="C26" si="11">SUM(C24:C25)</f>
        <v>4137.8760676000002</v>
      </c>
      <c r="D26" s="509">
        <f t="shared" ref="D26" si="12">SUM(D24:D25)</f>
        <v>3881.7913354319999</v>
      </c>
      <c r="E26" s="509"/>
      <c r="F26" s="509">
        <f t="shared" ref="F26" si="13">SUM(F24:F25)</f>
        <v>1163.2877699999999</v>
      </c>
      <c r="G26" s="509">
        <f t="shared" ref="G26" si="14">SUM(G24:G25)</f>
        <v>1010.7936913</v>
      </c>
      <c r="H26" s="509"/>
      <c r="I26" s="577">
        <f t="shared" ref="I26" si="15">SUM(I24:I25)</f>
        <v>80.545018500000012</v>
      </c>
      <c r="J26" s="509">
        <f t="shared" ref="J26:K26" si="16">SUM(J24:J25)</f>
        <v>71.129257788000004</v>
      </c>
      <c r="K26" s="509">
        <f t="shared" si="16"/>
        <v>69.758021565681204</v>
      </c>
    </row>
    <row r="27" spans="1:11" s="505" customFormat="1" ht="18" customHeight="1">
      <c r="A27" s="603" t="s">
        <v>600</v>
      </c>
      <c r="B27" s="503" t="s">
        <v>73</v>
      </c>
      <c r="C27" s="500"/>
      <c r="D27" s="506">
        <v>0</v>
      </c>
      <c r="E27" s="572"/>
      <c r="F27" s="500"/>
      <c r="G27" s="506">
        <v>0</v>
      </c>
      <c r="H27" s="572"/>
      <c r="I27" s="575"/>
      <c r="J27" s="579">
        <v>0</v>
      </c>
      <c r="K27" s="579"/>
    </row>
    <row r="28" spans="1:11" s="505" customFormat="1" ht="18" customHeight="1">
      <c r="A28" s="603"/>
      <c r="B28" s="504" t="s">
        <v>613</v>
      </c>
      <c r="C28" s="501">
        <v>4845.6581347000001</v>
      </c>
      <c r="D28" s="507">
        <v>2904.2339354000001</v>
      </c>
      <c r="E28" s="573">
        <v>2997.2563902000002</v>
      </c>
      <c r="F28" s="501">
        <v>230.47581350000002</v>
      </c>
      <c r="G28" s="507">
        <v>702</v>
      </c>
      <c r="H28" s="573">
        <v>756.28263900000002</v>
      </c>
      <c r="I28" s="576">
        <v>2.3731627</v>
      </c>
      <c r="J28" s="579">
        <v>20</v>
      </c>
      <c r="K28" s="579">
        <v>2.4645277999999999</v>
      </c>
    </row>
    <row r="29" spans="1:11" s="505" customFormat="1" ht="18" customHeight="1">
      <c r="A29" s="603" t="s">
        <v>619</v>
      </c>
      <c r="B29" s="512" t="s">
        <v>566</v>
      </c>
      <c r="C29" s="509">
        <f t="shared" ref="C29" si="17">SUM(C27:C28)</f>
        <v>4845.6581347000001</v>
      </c>
      <c r="D29" s="509">
        <f t="shared" ref="D29:K29" si="18">SUM(D27:D28)</f>
        <v>2904.2339354000001</v>
      </c>
      <c r="E29" s="509">
        <f t="shared" si="18"/>
        <v>2997.2563902000002</v>
      </c>
      <c r="F29" s="509">
        <f t="shared" si="18"/>
        <v>230.47581350000002</v>
      </c>
      <c r="G29" s="509">
        <f t="shared" si="18"/>
        <v>702</v>
      </c>
      <c r="H29" s="509">
        <f t="shared" si="18"/>
        <v>756.28263900000002</v>
      </c>
      <c r="I29" s="577">
        <f t="shared" si="18"/>
        <v>2.3731627</v>
      </c>
      <c r="J29" s="509">
        <f t="shared" si="18"/>
        <v>20</v>
      </c>
      <c r="K29" s="509">
        <f t="shared" si="18"/>
        <v>2.4645277999999999</v>
      </c>
    </row>
    <row r="30" spans="1:11" s="505" customFormat="1" ht="18" customHeight="1">
      <c r="A30" s="603" t="s">
        <v>601</v>
      </c>
      <c r="B30" s="503" t="s">
        <v>73</v>
      </c>
      <c r="C30" s="500">
        <v>583.86649999999997</v>
      </c>
      <c r="D30" s="506">
        <v>606.12</v>
      </c>
      <c r="E30" s="572">
        <v>582.9781504</v>
      </c>
      <c r="F30" s="500">
        <v>177.41679999999999</v>
      </c>
      <c r="G30" s="506">
        <v>180.34</v>
      </c>
      <c r="H30" s="572">
        <v>180.65559909999999</v>
      </c>
      <c r="I30" s="575">
        <v>11.621700000000001</v>
      </c>
      <c r="J30" s="579">
        <v>12.49</v>
      </c>
      <c r="K30" s="579">
        <v>12.1922075</v>
      </c>
    </row>
    <row r="31" spans="1:11" s="505" customFormat="1" ht="18" customHeight="1">
      <c r="A31" s="603"/>
      <c r="B31" s="504" t="s">
        <v>613</v>
      </c>
      <c r="C31" s="501"/>
      <c r="D31" s="507">
        <v>0</v>
      </c>
      <c r="E31" s="573"/>
      <c r="F31" s="501"/>
      <c r="G31" s="507">
        <v>0</v>
      </c>
      <c r="H31" s="573"/>
      <c r="I31" s="576"/>
      <c r="J31" s="579">
        <v>0</v>
      </c>
      <c r="K31" s="579"/>
    </row>
    <row r="32" spans="1:11" s="505" customFormat="1" ht="18" customHeight="1">
      <c r="A32" s="603" t="s">
        <v>622</v>
      </c>
      <c r="B32" s="512" t="s">
        <v>566</v>
      </c>
      <c r="C32" s="509">
        <f t="shared" ref="C32" si="19">SUM(C30:C31)</f>
        <v>583.86649999999997</v>
      </c>
      <c r="D32" s="509">
        <f t="shared" ref="D32:K32" si="20">SUM(D30:D31)</f>
        <v>606.12</v>
      </c>
      <c r="E32" s="509">
        <f t="shared" si="20"/>
        <v>582.9781504</v>
      </c>
      <c r="F32" s="509">
        <f t="shared" si="20"/>
        <v>177.41679999999999</v>
      </c>
      <c r="G32" s="509">
        <f t="shared" si="20"/>
        <v>180.34</v>
      </c>
      <c r="H32" s="509">
        <f t="shared" si="20"/>
        <v>180.65559909999999</v>
      </c>
      <c r="I32" s="577">
        <f t="shared" si="20"/>
        <v>11.621700000000001</v>
      </c>
      <c r="J32" s="509">
        <f t="shared" si="20"/>
        <v>12.49</v>
      </c>
      <c r="K32" s="509">
        <f t="shared" si="20"/>
        <v>12.1922075</v>
      </c>
    </row>
    <row r="33" spans="1:11" s="505" customFormat="1" ht="18" customHeight="1">
      <c r="A33" s="603" t="s">
        <v>602</v>
      </c>
      <c r="B33" s="503" t="s">
        <v>73</v>
      </c>
      <c r="C33" s="500">
        <v>16.3</v>
      </c>
      <c r="D33" s="506">
        <v>16.45</v>
      </c>
      <c r="E33" s="572">
        <v>58.143298760999997</v>
      </c>
      <c r="F33" s="500">
        <v>4.8899999999999997</v>
      </c>
      <c r="G33" s="506">
        <v>4.92</v>
      </c>
      <c r="H33" s="572">
        <v>17.416057899999998</v>
      </c>
      <c r="I33" s="575">
        <v>0.32</v>
      </c>
      <c r="J33" s="579">
        <v>0.33</v>
      </c>
      <c r="K33" s="579">
        <v>1.1564038999999999</v>
      </c>
    </row>
    <row r="34" spans="1:11" s="505" customFormat="1" ht="18" customHeight="1">
      <c r="A34" s="603"/>
      <c r="B34" s="504" t="s">
        <v>613</v>
      </c>
      <c r="C34" s="501">
        <v>1.8622502999999999</v>
      </c>
      <c r="D34" s="507">
        <v>1.9107710999999998</v>
      </c>
      <c r="E34" s="573">
        <v>1.423978368</v>
      </c>
      <c r="F34" s="501">
        <v>0.290072</v>
      </c>
      <c r="G34" s="507">
        <v>0.30700859999999996</v>
      </c>
      <c r="H34" s="573">
        <v>0.15334650699999999</v>
      </c>
      <c r="I34" s="576">
        <v>3.7242999999999998E-2</v>
      </c>
      <c r="J34" s="579">
        <v>2.5310900000000001E-2</v>
      </c>
      <c r="K34" s="579">
        <v>2.8479562999999999E-2</v>
      </c>
    </row>
    <row r="35" spans="1:11" s="505" customFormat="1" ht="18" customHeight="1">
      <c r="A35" s="603" t="s">
        <v>620</v>
      </c>
      <c r="B35" s="512" t="s">
        <v>566</v>
      </c>
      <c r="C35" s="509">
        <f t="shared" ref="C35" si="21">SUM(C33:C34)</f>
        <v>18.1622503</v>
      </c>
      <c r="D35" s="509">
        <f t="shared" ref="D35:E35" si="22">SUM(D33:D34)</f>
        <v>18.360771100000001</v>
      </c>
      <c r="E35" s="509">
        <f t="shared" si="22"/>
        <v>59.567277128999997</v>
      </c>
      <c r="F35" s="509">
        <f t="shared" ref="F35" si="23">SUM(F33:F34)</f>
        <v>5.180072</v>
      </c>
      <c r="G35" s="509">
        <f t="shared" ref="G35:H35" si="24">SUM(G33:G34)</f>
        <v>5.2270085999999996</v>
      </c>
      <c r="H35" s="509">
        <f t="shared" si="24"/>
        <v>17.569404406999997</v>
      </c>
      <c r="I35" s="577">
        <f t="shared" ref="I35" si="25">SUM(I33:I34)</f>
        <v>0.35724299999999998</v>
      </c>
      <c r="J35" s="509">
        <f t="shared" ref="J35" si="26">SUM(J33:J34)</f>
        <v>0.35531090000000004</v>
      </c>
      <c r="K35" s="509">
        <f t="shared" ref="K35" si="27">SUM(K33:K34)</f>
        <v>1.184883463</v>
      </c>
    </row>
    <row r="36" spans="1:11" s="505" customFormat="1" ht="18" customHeight="1">
      <c r="A36" s="604" t="s">
        <v>591</v>
      </c>
      <c r="B36" s="508" t="s">
        <v>73</v>
      </c>
      <c r="C36" s="509">
        <f t="shared" ref="C36:K37" si="28">SUMIF($B$6:$B$35,$B36,C$6:C$35)</f>
        <v>15401.712647</v>
      </c>
      <c r="D36" s="509">
        <f t="shared" si="28"/>
        <v>16097.696674669001</v>
      </c>
      <c r="E36" s="509">
        <f t="shared" si="28"/>
        <v>15381.754809804001</v>
      </c>
      <c r="F36" s="509">
        <f t="shared" si="28"/>
        <v>4535.419144513</v>
      </c>
      <c r="G36" s="509">
        <f t="shared" si="28"/>
        <v>4817.842091433</v>
      </c>
      <c r="H36" s="509">
        <f t="shared" si="28"/>
        <v>4630.3773321919998</v>
      </c>
      <c r="I36" s="577">
        <f t="shared" si="28"/>
        <v>305.67834669999996</v>
      </c>
      <c r="J36" s="509">
        <f t="shared" si="28"/>
        <v>326.84202652799996</v>
      </c>
      <c r="K36" s="509">
        <f t="shared" si="28"/>
        <v>308.77241039299997</v>
      </c>
    </row>
    <row r="37" spans="1:11" s="505" customFormat="1" ht="18" customHeight="1">
      <c r="A37" s="604"/>
      <c r="B37" s="508" t="s">
        <v>613</v>
      </c>
      <c r="C37" s="509">
        <f t="shared" si="28"/>
        <v>7068.8036902929998</v>
      </c>
      <c r="D37" s="509">
        <f t="shared" si="28"/>
        <v>5835.7766998367406</v>
      </c>
      <c r="E37" s="509">
        <f t="shared" si="28"/>
        <v>6952.22136148958</v>
      </c>
      <c r="F37" s="509">
        <f t="shared" si="28"/>
        <v>703.25442524100004</v>
      </c>
      <c r="G37" s="509">
        <f t="shared" si="28"/>
        <v>1207.190507360074</v>
      </c>
      <c r="H37" s="509">
        <f t="shared" si="28"/>
        <v>1579.1189595618418</v>
      </c>
      <c r="I37" s="577">
        <f t="shared" si="28"/>
        <v>43.357767088999992</v>
      </c>
      <c r="J37" s="509">
        <f t="shared" si="28"/>
        <v>70.800932360214802</v>
      </c>
      <c r="K37" s="509">
        <f t="shared" si="28"/>
        <v>71.001976207611605</v>
      </c>
    </row>
    <row r="38" spans="1:11" s="505" customFormat="1" ht="18" customHeight="1" thickBot="1">
      <c r="A38" s="605"/>
      <c r="B38" s="510" t="s">
        <v>566</v>
      </c>
      <c r="C38" s="511">
        <f t="shared" ref="C38:I38" si="29">SUM(C36:C37)</f>
        <v>22470.516337293</v>
      </c>
      <c r="D38" s="511">
        <f t="shared" si="29"/>
        <v>21933.473374505742</v>
      </c>
      <c r="E38" s="511">
        <f t="shared" ref="E38" si="30">SUM(E36:E37)</f>
        <v>22333.97617129358</v>
      </c>
      <c r="F38" s="511">
        <f t="shared" si="29"/>
        <v>5238.6735697539998</v>
      </c>
      <c r="G38" s="511">
        <f t="shared" si="29"/>
        <v>6025.0325987930737</v>
      </c>
      <c r="H38" s="511">
        <f t="shared" ref="H38" si="31">SUM(H36:H37)</f>
        <v>6209.4962917538414</v>
      </c>
      <c r="I38" s="578">
        <f t="shared" si="29"/>
        <v>349.03611378899996</v>
      </c>
      <c r="J38" s="509">
        <f t="shared" ref="J38:K38" si="32">SUM(J36:J37)</f>
        <v>397.64295888821476</v>
      </c>
      <c r="K38" s="509">
        <f t="shared" si="32"/>
        <v>379.77438660061159</v>
      </c>
    </row>
    <row r="39" spans="1:11" ht="13.5" thickTop="1"/>
    <row r="40" spans="1:11">
      <c r="E40" s="497"/>
      <c r="F40" s="497"/>
      <c r="G40" s="497"/>
      <c r="H40" s="497"/>
      <c r="I40" s="497"/>
      <c r="J40" s="497"/>
      <c r="K40" s="497"/>
    </row>
    <row r="42" spans="1:11">
      <c r="G42" s="497"/>
      <c r="H42" s="497"/>
      <c r="K42" s="497"/>
    </row>
  </sheetData>
  <mergeCells count="18">
    <mergeCell ref="A1:K1"/>
    <mergeCell ref="A3:A4"/>
    <mergeCell ref="B3:B4"/>
    <mergeCell ref="A2:K2"/>
    <mergeCell ref="I3:K3"/>
    <mergeCell ref="C3:E3"/>
    <mergeCell ref="F3:H3"/>
    <mergeCell ref="A36:A38"/>
    <mergeCell ref="A21:A23"/>
    <mergeCell ref="A24:A26"/>
    <mergeCell ref="A27:A29"/>
    <mergeCell ref="A30:A32"/>
    <mergeCell ref="A33:A35"/>
    <mergeCell ref="A6:A8"/>
    <mergeCell ref="A9:A11"/>
    <mergeCell ref="A12:A14"/>
    <mergeCell ref="A15:A17"/>
    <mergeCell ref="A18:A20"/>
  </mergeCells>
  <printOptions horizontalCentered="1"/>
  <pageMargins left="0.27559055118110237" right="0.19685039370078741" top="0.7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tab1a2021-link_m</vt:lpstr>
      <vt:lpstr>tab1a22-23-final</vt:lpstr>
      <vt:lpstr>tab1a23-24-final</vt:lpstr>
      <vt:lpstr>tb7.1</vt:lpstr>
      <vt:lpstr>tb7.2&amp;3</vt:lpstr>
      <vt:lpstr>tb7.4-5&amp;6</vt:lpstr>
      <vt:lpstr>tb7.7</vt:lpstr>
      <vt:lpstr>tb7.1!Print_Area</vt:lpstr>
      <vt:lpstr>'tb7.2&amp;3'!Print_Area</vt:lpstr>
      <vt:lpstr>'tb7.4-5&amp;6'!Print_Area</vt:lpstr>
      <vt:lpstr>'tab1a2021-link_m'!Print_Titles</vt:lpstr>
    </vt:vector>
  </TitlesOfParts>
  <Company>Coal Controller 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Coal controller cc</dc:creator>
  <cp:lastModifiedBy>VIVEK KUMAR</cp:lastModifiedBy>
  <cp:lastPrinted>2024-10-15T07:14:58Z</cp:lastPrinted>
  <dcterms:created xsi:type="dcterms:W3CDTF">2004-04-06T06:58:01Z</dcterms:created>
  <dcterms:modified xsi:type="dcterms:W3CDTF">2026-02-19T06:30:06Z</dcterms:modified>
</cp:coreProperties>
</file>