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Coal Directory input\Coal Dirt\excel sheet for Website\"/>
    </mc:Choice>
  </mc:AlternateContent>
  <xr:revisionPtr revIDLastSave="0" documentId="13_ncr:1_{165BBA62-6637-4B6B-AD1F-D5ABC54B5228}" xr6:coauthVersionLast="36" xr6:coauthVersionMax="36" xr10:uidLastSave="{00000000-0000-0000-0000-000000000000}"/>
  <bookViews>
    <workbookView xWindow="0" yWindow="0" windowWidth="28800" windowHeight="11505" tabRatio="841" firstSheet="6" activeTab="34" xr2:uid="{00000000-000D-0000-FFFF-FFFF00000000}"/>
  </bookViews>
  <sheets>
    <sheet name="srl no" sheetId="45" state="hidden" r:id="rId1"/>
    <sheet name="dt1" sheetId="2" r:id="rId2"/>
    <sheet name="dt2" sheetId="3" r:id="rId3"/>
    <sheet name="dt3" sheetId="81" r:id="rId4"/>
    <sheet name="dt4" sheetId="91" r:id="rId5"/>
    <sheet name="dt5" sheetId="92" r:id="rId6"/>
    <sheet name="dt6" sheetId="106" r:id="rId7"/>
    <sheet name="dt7" sheetId="93" r:id="rId8"/>
    <sheet name="dt8" sheetId="94" r:id="rId9"/>
    <sheet name="dt9" sheetId="95" r:id="rId10"/>
    <sheet name="dt10" sheetId="96" r:id="rId11"/>
    <sheet name="dt11" sheetId="97" r:id="rId12"/>
    <sheet name="dt12" sheetId="84" r:id="rId13"/>
    <sheet name="dt13XX" sheetId="9" state="hidden" r:id="rId14"/>
    <sheet name="dt13" sheetId="98" r:id="rId15"/>
    <sheet name="dt14" sheetId="99" r:id="rId16"/>
    <sheet name="dt15" sheetId="12" r:id="rId17"/>
    <sheet name="dt16" sheetId="13" r:id="rId18"/>
    <sheet name="dt17" sheetId="107" r:id="rId19"/>
    <sheet name="dt18" sheetId="113" r:id="rId20"/>
    <sheet name="dt19" sheetId="108" r:id="rId21"/>
    <sheet name="dt20" sheetId="116" r:id="rId22"/>
    <sheet name="dt21" sheetId="115" r:id="rId23"/>
    <sheet name="dt22" sheetId="118" r:id="rId24"/>
    <sheet name="dt23" sheetId="110" r:id="rId25"/>
    <sheet name="dt24" sheetId="111" r:id="rId26"/>
    <sheet name="dt25" sheetId="80" r:id="rId27"/>
    <sheet name="dt26" sheetId="112" r:id="rId28"/>
    <sheet name="dt27" sheetId="79" r:id="rId29"/>
    <sheet name="dt28" sheetId="85" r:id="rId30"/>
    <sheet name="dt29" sheetId="86" r:id="rId31"/>
    <sheet name="dt30" sheetId="100" r:id="rId32"/>
    <sheet name="dt31" sheetId="88" r:id="rId33"/>
    <sheet name="PT32" sheetId="104" r:id="rId34"/>
    <sheet name="PT33" sheetId="105" r:id="rId35"/>
  </sheets>
  <definedNames>
    <definedName name="_xlnm._FilterDatabase" localSheetId="10" hidden="1">'dt10'!$A$5:$CF$76</definedName>
    <definedName name="_xlnm._FilterDatabase" localSheetId="11" hidden="1">'dt11'!$AA$6:$AA$59</definedName>
    <definedName name="_xlnm._FilterDatabase" localSheetId="15" hidden="1">'dt14'!$BW$5:$CQ$53</definedName>
    <definedName name="_xlnm._FilterDatabase" localSheetId="18" hidden="1">'dt17'!$A$5:$Q$68</definedName>
    <definedName name="_xlnm._FilterDatabase" localSheetId="23" hidden="1">'dt22'!$A$3:$Q$4</definedName>
    <definedName name="_xlnm._FilterDatabase" localSheetId="24" hidden="1">'dt23'!$A$3:$Z$40</definedName>
    <definedName name="_xlnm._FilterDatabase" localSheetId="28" hidden="1">'dt27'!$W$5:$AO$30</definedName>
    <definedName name="_xlnm._FilterDatabase" localSheetId="31" hidden="1">'dt30'!$S$7:$S$50</definedName>
    <definedName name="_xlnm._FilterDatabase" localSheetId="9" hidden="1">'dt9'!$P$5:$R$57</definedName>
    <definedName name="_xlnm._FilterDatabase" localSheetId="33" hidden="1">'PT32'!$P$4:$Z$30</definedName>
    <definedName name="_xlnm._FilterDatabase" localSheetId="34" hidden="1">'PT33'!$AS$4:$BL$29</definedName>
    <definedName name="_xlnm._FilterDatabase" localSheetId="0" hidden="1">'srl no'!#REF!</definedName>
    <definedName name="_Regression_Int" localSheetId="18" hidden="1">1</definedName>
    <definedName name="_Regression_Int" localSheetId="31" hidden="1">1</definedName>
    <definedName name="_xlnm.Print_Area" localSheetId="1">'dt1'!$A$1:$I$15</definedName>
    <definedName name="_xlnm.Print_Area" localSheetId="10">'dt10'!$A$1:$H$76</definedName>
    <definedName name="_xlnm.Print_Area" localSheetId="11">'dt11'!$A$1:$K$59</definedName>
    <definedName name="_xlnm.Print_Area" localSheetId="12">'dt12'!$A$1:$G$56</definedName>
    <definedName name="_xlnm.Print_Area" localSheetId="14">'dt13'!$A$1:$M$5</definedName>
    <definedName name="_xlnm.Print_Area" localSheetId="16">'dt15'!$A$1:$L$35</definedName>
    <definedName name="_xlnm.Print_Area" localSheetId="17">'dt16'!$A$1:$K$39</definedName>
    <definedName name="_xlnm.Print_Area" localSheetId="18">'dt17'!$A$1:$Q$68</definedName>
    <definedName name="_xlnm.Print_Area" localSheetId="19">'dt18'!$A$1:$Q$25</definedName>
    <definedName name="_xlnm.Print_Area" localSheetId="20">'dt19'!$A$1:$U$54</definedName>
    <definedName name="_xlnm.Print_Area" localSheetId="2">'dt2'!$A$1:$O$16</definedName>
    <definedName name="_xlnm.Print_Area" localSheetId="21">'dt20'!$A$1:$S$54</definedName>
    <definedName name="_xlnm.Print_Area" localSheetId="22">'dt21'!$A$1:$M$31</definedName>
    <definedName name="_xlnm.Print_Area" localSheetId="23">'dt22'!$A$1:$T$14</definedName>
    <definedName name="_xlnm.Print_Area" localSheetId="25">'dt24'!$A$1:$T$81</definedName>
    <definedName name="_xlnm.Print_Area" localSheetId="26">'dt25'!$A$1:$S$35</definedName>
    <definedName name="_xlnm.Print_Area" localSheetId="27">'dt26'!$A$1:$U$14</definedName>
    <definedName name="_xlnm.Print_Area" localSheetId="28">'dt27'!$A$1:$T$39</definedName>
    <definedName name="_xlnm.Print_Area" localSheetId="29">'dt28'!$A$1:$V$16</definedName>
    <definedName name="_xlnm.Print_Area" localSheetId="30">'dt29'!$A$1:$V$17</definedName>
    <definedName name="_xlnm.Print_Area" localSheetId="3">'dt3'!$A$1:$I$15</definedName>
    <definedName name="_xlnm.Print_Area" localSheetId="32">'dt31'!$A$1:$M$48</definedName>
    <definedName name="_xlnm.Print_Area" localSheetId="4">'dt4'!$A$1:$M$22</definedName>
    <definedName name="_xlnm.Print_Area" localSheetId="5">'dt5'!$A$1:$M$26</definedName>
    <definedName name="_xlnm.Print_Area" localSheetId="6">'dt6'!$A$1:$M$19</definedName>
    <definedName name="_xlnm.Print_Area" localSheetId="7">'dt7'!$A$1:$J$83</definedName>
    <definedName name="_xlnm.Print_Area" localSheetId="8">'dt8'!$A$1:$G$29</definedName>
    <definedName name="_xlnm.Print_Area" localSheetId="33">'PT32'!$A$1:$M$30</definedName>
    <definedName name="_xlnm.Print_Area" localSheetId="34">'PT33'!$A$1:$V$30</definedName>
    <definedName name="_xlnm.Print_Titles" localSheetId="10">'dt10'!$1:$5</definedName>
    <definedName name="_xlnm.Print_Titles" localSheetId="25">'dt24'!$1:$5</definedName>
    <definedName name="_xlnm.Print_Titles" localSheetId="28">'dt27'!$1:$4</definedName>
    <definedName name="_xlnm.Print_Titles" localSheetId="7">'dt7'!$1:$2</definedName>
    <definedName name="_xlnm.Print_Titles" localSheetId="9">'dt9'!$1:$5</definedName>
  </definedNames>
  <calcPr calcId="191029"/>
</workbook>
</file>

<file path=xl/calcChain.xml><?xml version="1.0" encoding="utf-8"?>
<calcChain xmlns="http://schemas.openxmlformats.org/spreadsheetml/2006/main">
  <c r="D7" i="2" l="1"/>
  <c r="D39" i="79" l="1"/>
  <c r="E39" i="79"/>
  <c r="F39" i="79"/>
  <c r="G39" i="79"/>
  <c r="H39" i="79"/>
  <c r="I39" i="79"/>
  <c r="J39" i="79"/>
  <c r="K39" i="79"/>
  <c r="L39" i="79"/>
  <c r="M39" i="79"/>
  <c r="N39" i="79"/>
  <c r="O39" i="79"/>
  <c r="P39" i="79"/>
  <c r="C39" i="79"/>
  <c r="I16" i="100" l="1"/>
  <c r="I15" i="100"/>
  <c r="I14" i="100"/>
  <c r="I13" i="100"/>
  <c r="I12" i="100"/>
  <c r="K12" i="100" s="1"/>
  <c r="I11" i="100"/>
  <c r="K11" i="100" s="1"/>
  <c r="I10" i="100"/>
  <c r="K10" i="100" s="1"/>
  <c r="I9" i="100"/>
  <c r="O49" i="100"/>
  <c r="M49" i="100"/>
  <c r="L49" i="100"/>
  <c r="J49" i="100"/>
  <c r="J50" i="100" s="1"/>
  <c r="N48" i="100"/>
  <c r="G48" i="100"/>
  <c r="D48" i="100"/>
  <c r="D47" i="100"/>
  <c r="B28" i="100"/>
  <c r="C28" i="100"/>
  <c r="D8" i="100"/>
  <c r="J28" i="100"/>
  <c r="C49" i="100"/>
  <c r="E49" i="100"/>
  <c r="F49" i="100"/>
  <c r="H49" i="100"/>
  <c r="B49" i="100"/>
  <c r="I48" i="100"/>
  <c r="K48" i="100" s="1"/>
  <c r="D27" i="100"/>
  <c r="D26" i="100"/>
  <c r="D25" i="100"/>
  <c r="D24" i="100"/>
  <c r="D23" i="100"/>
  <c r="D22" i="100"/>
  <c r="D21" i="100"/>
  <c r="D20" i="100"/>
  <c r="D19" i="100"/>
  <c r="D18" i="100"/>
  <c r="D17" i="100"/>
  <c r="D16" i="100"/>
  <c r="D15" i="100"/>
  <c r="D14" i="100"/>
  <c r="D13" i="100"/>
  <c r="D12" i="100"/>
  <c r="D11" i="100"/>
  <c r="D10" i="100"/>
  <c r="D9" i="100"/>
  <c r="E28" i="100"/>
  <c r="F28" i="100"/>
  <c r="H28" i="100"/>
  <c r="I27" i="100"/>
  <c r="I26" i="100"/>
  <c r="I25" i="100"/>
  <c r="I24" i="100"/>
  <c r="I23" i="100"/>
  <c r="I22" i="100"/>
  <c r="I21" i="100"/>
  <c r="I20" i="100"/>
  <c r="I19" i="100"/>
  <c r="I18" i="100"/>
  <c r="I17" i="100"/>
  <c r="D28" i="100" l="1"/>
  <c r="S30" i="79"/>
  <c r="R30" i="79"/>
  <c r="Q7" i="79" l="1"/>
  <c r="T7" i="79" s="1"/>
  <c r="Q8" i="79"/>
  <c r="T8" i="79" s="1"/>
  <c r="Q9" i="79"/>
  <c r="T9" i="79" s="1"/>
  <c r="Q10" i="79"/>
  <c r="T10" i="79" s="1"/>
  <c r="Q11" i="79"/>
  <c r="T11" i="79" s="1"/>
  <c r="Q12" i="79"/>
  <c r="T12" i="79" s="1"/>
  <c r="Q13" i="79"/>
  <c r="T13" i="79" s="1"/>
  <c r="Q14" i="79"/>
  <c r="T14" i="79" s="1"/>
  <c r="Q15" i="79"/>
  <c r="T15" i="79" s="1"/>
  <c r="Q16" i="79"/>
  <c r="T16" i="79" s="1"/>
  <c r="Q17" i="79"/>
  <c r="T17" i="79" s="1"/>
  <c r="Q18" i="79"/>
  <c r="T18" i="79" s="1"/>
  <c r="Q19" i="79"/>
  <c r="T19" i="79" s="1"/>
  <c r="Q20" i="79"/>
  <c r="T20" i="79" s="1"/>
  <c r="Q21" i="79"/>
  <c r="T21" i="79" s="1"/>
  <c r="Q22" i="79"/>
  <c r="T22" i="79" s="1"/>
  <c r="Q23" i="79"/>
  <c r="T23" i="79" s="1"/>
  <c r="Q24" i="79"/>
  <c r="T24" i="79" s="1"/>
  <c r="Q25" i="79"/>
  <c r="T25" i="79" s="1"/>
  <c r="Q26" i="79"/>
  <c r="T26" i="79" s="1"/>
  <c r="Q27" i="79"/>
  <c r="T27" i="79" s="1"/>
  <c r="Q28" i="79"/>
  <c r="T28" i="79" s="1"/>
  <c r="Q29" i="79"/>
  <c r="T29" i="79" s="1"/>
  <c r="Q6" i="79"/>
  <c r="T6" i="79" s="1"/>
  <c r="G72" i="111"/>
  <c r="F72" i="111"/>
  <c r="E72" i="111"/>
  <c r="D72" i="111"/>
  <c r="C72" i="111"/>
  <c r="S58" i="111"/>
  <c r="R58" i="111"/>
  <c r="P58" i="111"/>
  <c r="O58" i="111"/>
  <c r="N58" i="111"/>
  <c r="M58" i="111"/>
  <c r="L58" i="111"/>
  <c r="K58" i="111"/>
  <c r="J58" i="111"/>
  <c r="I58" i="111"/>
  <c r="H58" i="111"/>
  <c r="G58" i="111"/>
  <c r="F58" i="111"/>
  <c r="E58" i="111"/>
  <c r="D58" i="111"/>
  <c r="C58" i="111"/>
  <c r="Q58" i="111" s="1"/>
  <c r="T58" i="111" s="1"/>
  <c r="S67" i="111"/>
  <c r="R67" i="111"/>
  <c r="Q67" i="111"/>
  <c r="T67" i="111" s="1"/>
  <c r="P67" i="111"/>
  <c r="O67" i="111"/>
  <c r="N67" i="111"/>
  <c r="M67" i="111"/>
  <c r="L67" i="111"/>
  <c r="K67" i="111"/>
  <c r="J67" i="111"/>
  <c r="I67" i="111"/>
  <c r="H67" i="111"/>
  <c r="G67" i="111"/>
  <c r="F67" i="111"/>
  <c r="E67" i="111"/>
  <c r="D67" i="111"/>
  <c r="C67" i="111"/>
  <c r="S18" i="111"/>
  <c r="R18" i="111"/>
  <c r="O18" i="111"/>
  <c r="N18" i="111"/>
  <c r="M18" i="111"/>
  <c r="L18" i="111"/>
  <c r="K18" i="111"/>
  <c r="J18" i="111"/>
  <c r="I18" i="111"/>
  <c r="H18" i="111"/>
  <c r="G18" i="111"/>
  <c r="F18" i="111"/>
  <c r="E18" i="111"/>
  <c r="D18" i="111"/>
  <c r="C18" i="111"/>
  <c r="O16" i="111"/>
  <c r="N16" i="111"/>
  <c r="M16" i="111"/>
  <c r="L16" i="111"/>
  <c r="K16" i="111"/>
  <c r="J16" i="111"/>
  <c r="I16" i="111"/>
  <c r="H16" i="111"/>
  <c r="G16" i="111"/>
  <c r="F16" i="111"/>
  <c r="E16" i="111"/>
  <c r="D16" i="111"/>
  <c r="C16" i="111"/>
  <c r="S16" i="111"/>
  <c r="R16" i="111"/>
  <c r="Q15" i="111"/>
  <c r="T15" i="111" s="1"/>
  <c r="Q13" i="111"/>
  <c r="T13" i="111" s="1"/>
  <c r="Q12" i="111"/>
  <c r="T12" i="111" s="1"/>
  <c r="Q11" i="111"/>
  <c r="Q9" i="111"/>
  <c r="T9" i="111" s="1"/>
  <c r="Q8" i="111"/>
  <c r="T8" i="111" s="1"/>
  <c r="Q7" i="111"/>
  <c r="T7" i="111" s="1"/>
  <c r="Q6" i="111"/>
  <c r="T6" i="111" s="1"/>
  <c r="P10" i="111"/>
  <c r="O10" i="111"/>
  <c r="N10" i="111"/>
  <c r="M10" i="111"/>
  <c r="L10" i="111"/>
  <c r="K10" i="111"/>
  <c r="J10" i="111"/>
  <c r="I10" i="111"/>
  <c r="H10" i="111"/>
  <c r="G10" i="111"/>
  <c r="F10" i="111"/>
  <c r="Q10" i="111" s="1"/>
  <c r="T10" i="111" s="1"/>
  <c r="E10" i="111"/>
  <c r="D10" i="111"/>
  <c r="C10" i="111"/>
  <c r="S16" i="110" l="1"/>
  <c r="R16" i="110"/>
  <c r="P16" i="110"/>
  <c r="O16" i="110"/>
  <c r="N16" i="110"/>
  <c r="M16" i="110"/>
  <c r="L16" i="110"/>
  <c r="K16" i="110"/>
  <c r="J16" i="110"/>
  <c r="I16" i="110"/>
  <c r="H16" i="110"/>
  <c r="G16" i="110"/>
  <c r="E16" i="110"/>
  <c r="D16" i="110"/>
  <c r="C18" i="110"/>
  <c r="C17" i="110"/>
  <c r="C16" i="110"/>
  <c r="C35" i="110"/>
  <c r="C34" i="110"/>
  <c r="C33" i="110"/>
  <c r="C32" i="110"/>
  <c r="S32" i="110"/>
  <c r="R32" i="110"/>
  <c r="G32" i="110"/>
  <c r="H32" i="110"/>
  <c r="I32" i="110"/>
  <c r="J32" i="110"/>
  <c r="K32" i="110"/>
  <c r="L32" i="110"/>
  <c r="M32" i="110"/>
  <c r="N32" i="110"/>
  <c r="O32" i="110"/>
  <c r="P32" i="110"/>
  <c r="D32" i="110"/>
  <c r="E32" i="110"/>
  <c r="S23" i="110"/>
  <c r="R23" i="110"/>
  <c r="P23" i="110"/>
  <c r="H23" i="110"/>
  <c r="I23" i="110"/>
  <c r="J23" i="110"/>
  <c r="K23" i="110"/>
  <c r="L23" i="110"/>
  <c r="M23" i="110"/>
  <c r="N23" i="110"/>
  <c r="O23" i="110"/>
  <c r="G23" i="110"/>
  <c r="Q22" i="110"/>
  <c r="T22" i="110" s="1"/>
  <c r="Q21" i="110"/>
  <c r="T21" i="110" s="1"/>
  <c r="P13" i="110"/>
  <c r="R9" i="110"/>
  <c r="S9" i="110"/>
  <c r="P9" i="110"/>
  <c r="C19" i="110" l="1"/>
  <c r="C36" i="110"/>
  <c r="O34" i="80" l="1"/>
  <c r="M34" i="80"/>
  <c r="K34" i="80"/>
  <c r="E34" i="80"/>
  <c r="E15" i="80"/>
  <c r="E35" i="80" l="1"/>
  <c r="B55" i="84" l="1"/>
  <c r="G15" i="2" l="1"/>
  <c r="M16" i="3"/>
  <c r="G16" i="3"/>
  <c r="D16" i="3"/>
  <c r="D15" i="3"/>
  <c r="G15" i="3"/>
  <c r="M15" i="3"/>
  <c r="P30" i="79" l="1"/>
  <c r="L6" i="115" l="1"/>
  <c r="I15" i="107" l="1"/>
  <c r="P15" i="107"/>
  <c r="Q15" i="107" l="1"/>
  <c r="E12" i="84"/>
  <c r="I47" i="100" l="1"/>
  <c r="K47" i="100" s="1"/>
  <c r="G47" i="100"/>
  <c r="C34" i="80" l="1"/>
  <c r="D34" i="80"/>
  <c r="F34" i="80"/>
  <c r="G34" i="80"/>
  <c r="H34" i="80"/>
  <c r="I34" i="80"/>
  <c r="J34" i="80"/>
  <c r="L34" i="80"/>
  <c r="N34" i="80"/>
  <c r="Q34" i="80"/>
  <c r="R34" i="80"/>
  <c r="B34" i="80"/>
  <c r="P33" i="80"/>
  <c r="S33" i="80" s="1"/>
  <c r="S72" i="111" l="1"/>
  <c r="R72" i="111"/>
  <c r="H72" i="111"/>
  <c r="I72" i="111"/>
  <c r="J72" i="111"/>
  <c r="K72" i="111"/>
  <c r="L72" i="111"/>
  <c r="M72" i="111"/>
  <c r="N72" i="111"/>
  <c r="O72" i="111"/>
  <c r="P72" i="111"/>
  <c r="Q71" i="111"/>
  <c r="T71" i="111" s="1"/>
  <c r="D29" i="111"/>
  <c r="E29" i="111"/>
  <c r="F29" i="111"/>
  <c r="G29" i="111"/>
  <c r="H29" i="111"/>
  <c r="I29" i="111"/>
  <c r="J29" i="111"/>
  <c r="K29" i="111"/>
  <c r="L29" i="111"/>
  <c r="M29" i="111"/>
  <c r="N29" i="111"/>
  <c r="O29" i="111"/>
  <c r="P29" i="111"/>
  <c r="R29" i="111"/>
  <c r="S29" i="111"/>
  <c r="C29" i="111"/>
  <c r="Q27" i="111"/>
  <c r="T27" i="111" s="1"/>
  <c r="P14" i="111" l="1"/>
  <c r="R33" i="110"/>
  <c r="D33" i="110"/>
  <c r="E33" i="110"/>
  <c r="G33" i="110"/>
  <c r="H33" i="110"/>
  <c r="I33" i="110"/>
  <c r="J33" i="110"/>
  <c r="K33" i="110"/>
  <c r="L33" i="110"/>
  <c r="M33" i="110"/>
  <c r="N33" i="110"/>
  <c r="O33" i="110"/>
  <c r="P33" i="110"/>
  <c r="F29" i="110"/>
  <c r="P16" i="111" l="1"/>
  <c r="Q14" i="111"/>
  <c r="P18" i="111"/>
  <c r="Q18" i="111" s="1"/>
  <c r="T18" i="111" s="1"/>
  <c r="F33" i="110"/>
  <c r="F32" i="110"/>
  <c r="Q29" i="110"/>
  <c r="T29" i="110" s="1"/>
  <c r="F20" i="110"/>
  <c r="F10" i="110"/>
  <c r="Q16" i="111" l="1"/>
  <c r="T14" i="111"/>
  <c r="T16" i="111" s="1"/>
  <c r="F23" i="110"/>
  <c r="Q20" i="110"/>
  <c r="T20" i="110" s="1"/>
  <c r="F16" i="110"/>
  <c r="Q16" i="110" s="1"/>
  <c r="T16" i="110" s="1"/>
  <c r="F13" i="110"/>
  <c r="E53" i="116"/>
  <c r="E13" i="116"/>
  <c r="E33" i="116" s="1"/>
  <c r="E54" i="116" s="1"/>
  <c r="P35" i="116" l="1"/>
  <c r="R53" i="116"/>
  <c r="Q53" i="116"/>
  <c r="O53" i="116"/>
  <c r="N53" i="116"/>
  <c r="M53" i="116"/>
  <c r="L53" i="116"/>
  <c r="K53" i="116"/>
  <c r="J53" i="116"/>
  <c r="I53" i="116"/>
  <c r="H53" i="116"/>
  <c r="G53" i="116"/>
  <c r="F53" i="116"/>
  <c r="D53" i="116"/>
  <c r="C53" i="116"/>
  <c r="B53" i="116"/>
  <c r="P52" i="116"/>
  <c r="P51" i="116"/>
  <c r="P50" i="116"/>
  <c r="P49" i="116"/>
  <c r="P48" i="116"/>
  <c r="P47" i="116"/>
  <c r="P46" i="116"/>
  <c r="P45" i="116"/>
  <c r="P44" i="116"/>
  <c r="P43" i="116"/>
  <c r="P42" i="116"/>
  <c r="P41" i="116"/>
  <c r="P40" i="116"/>
  <c r="P39" i="116"/>
  <c r="P38" i="116"/>
  <c r="P37" i="116"/>
  <c r="P36" i="116"/>
  <c r="P34" i="116"/>
  <c r="P32" i="116"/>
  <c r="P31" i="116"/>
  <c r="P30" i="116"/>
  <c r="P29" i="116"/>
  <c r="P28" i="116"/>
  <c r="P27" i="116"/>
  <c r="P26" i="116"/>
  <c r="P25" i="116"/>
  <c r="P24" i="116"/>
  <c r="P23" i="116"/>
  <c r="P22" i="116"/>
  <c r="P21" i="116"/>
  <c r="P20" i="116"/>
  <c r="P19" i="116"/>
  <c r="P18" i="116"/>
  <c r="P17" i="116"/>
  <c r="P16" i="116"/>
  <c r="P15" i="116"/>
  <c r="P14" i="116"/>
  <c r="R13" i="116"/>
  <c r="R33" i="116" s="1"/>
  <c r="Q13" i="116"/>
  <c r="Q33" i="116" s="1"/>
  <c r="O13" i="116"/>
  <c r="O33" i="116" s="1"/>
  <c r="N13" i="116"/>
  <c r="N33" i="116" s="1"/>
  <c r="M13" i="116"/>
  <c r="M33" i="116" s="1"/>
  <c r="L13" i="116"/>
  <c r="L33" i="116" s="1"/>
  <c r="K13" i="116"/>
  <c r="K33" i="116" s="1"/>
  <c r="J13" i="116"/>
  <c r="J33" i="116" s="1"/>
  <c r="I13" i="116"/>
  <c r="I33" i="116" s="1"/>
  <c r="H13" i="116"/>
  <c r="H33" i="116" s="1"/>
  <c r="G13" i="116"/>
  <c r="G33" i="116" s="1"/>
  <c r="F13" i="116"/>
  <c r="F33" i="116" s="1"/>
  <c r="D13" i="116"/>
  <c r="D33" i="116" s="1"/>
  <c r="C13" i="116"/>
  <c r="C33" i="116" s="1"/>
  <c r="B13" i="116"/>
  <c r="B33" i="116" s="1"/>
  <c r="P12" i="116"/>
  <c r="S12" i="116" s="1"/>
  <c r="P11" i="116"/>
  <c r="S11" i="116" s="1"/>
  <c r="P10" i="116"/>
  <c r="S10" i="116" s="1"/>
  <c r="P9" i="116"/>
  <c r="S9" i="116" s="1"/>
  <c r="P8" i="116"/>
  <c r="S8" i="116" s="1"/>
  <c r="P7" i="116"/>
  <c r="S7" i="116" s="1"/>
  <c r="P6" i="116"/>
  <c r="S6" i="116" s="1"/>
  <c r="P5" i="116"/>
  <c r="S38" i="116" l="1"/>
  <c r="S20" i="116"/>
  <c r="S21" i="116"/>
  <c r="S36" i="116"/>
  <c r="S23" i="116"/>
  <c r="S39" i="116"/>
  <c r="S51" i="116"/>
  <c r="S46" i="116"/>
  <c r="S50" i="116"/>
  <c r="S25" i="116"/>
  <c r="S26" i="116"/>
  <c r="S15" i="116"/>
  <c r="S32" i="116"/>
  <c r="S48" i="116"/>
  <c r="S37" i="116"/>
  <c r="S14" i="116"/>
  <c r="S41" i="116"/>
  <c r="S16" i="116"/>
  <c r="S42" i="116"/>
  <c r="S47" i="116"/>
  <c r="S22" i="116"/>
  <c r="S49" i="116"/>
  <c r="S24" i="116"/>
  <c r="S52" i="116"/>
  <c r="N47" i="100"/>
  <c r="S28" i="116"/>
  <c r="S17" i="116"/>
  <c r="S29" i="116"/>
  <c r="S43" i="116"/>
  <c r="S30" i="116"/>
  <c r="S44" i="116"/>
  <c r="S35" i="116"/>
  <c r="S40" i="116"/>
  <c r="S27" i="116"/>
  <c r="S19" i="116"/>
  <c r="S31" i="116"/>
  <c r="S45" i="116"/>
  <c r="D54" i="116"/>
  <c r="F54" i="116"/>
  <c r="G54" i="116"/>
  <c r="N54" i="116"/>
  <c r="P13" i="116"/>
  <c r="Q54" i="116"/>
  <c r="R54" i="116"/>
  <c r="H54" i="116"/>
  <c r="J54" i="116"/>
  <c r="K54" i="116"/>
  <c r="L54" i="116"/>
  <c r="M54" i="116"/>
  <c r="C54" i="116"/>
  <c r="O54" i="116"/>
  <c r="I54" i="116"/>
  <c r="B54" i="116"/>
  <c r="S18" i="116"/>
  <c r="P53" i="116"/>
  <c r="S5" i="116"/>
  <c r="S13" i="116" s="1"/>
  <c r="S34" i="116"/>
  <c r="S33" i="116" l="1"/>
  <c r="S53" i="116"/>
  <c r="S54" i="116" s="1"/>
  <c r="P33" i="116"/>
  <c r="P54" i="116" s="1"/>
  <c r="G53" i="108"/>
  <c r="C53" i="108"/>
  <c r="D53" i="108"/>
  <c r="E53" i="108"/>
  <c r="F53" i="108"/>
  <c r="H53" i="108"/>
  <c r="I53" i="108"/>
  <c r="J53" i="108"/>
  <c r="K53" i="108"/>
  <c r="L53" i="108"/>
  <c r="M53" i="108"/>
  <c r="N53" i="108"/>
  <c r="O53" i="108"/>
  <c r="P53" i="108"/>
  <c r="Q53" i="108"/>
  <c r="S53" i="108"/>
  <c r="T53" i="108"/>
  <c r="B53" i="108"/>
  <c r="R52" i="108"/>
  <c r="U52" i="108" s="1"/>
  <c r="P64" i="107"/>
  <c r="I64" i="107"/>
  <c r="D65" i="107"/>
  <c r="E65" i="107"/>
  <c r="F65" i="107"/>
  <c r="G65" i="107"/>
  <c r="H65" i="107"/>
  <c r="J65" i="107"/>
  <c r="K65" i="107"/>
  <c r="L65" i="107"/>
  <c r="M65" i="107"/>
  <c r="N65" i="107"/>
  <c r="O65" i="107"/>
  <c r="C65" i="107"/>
  <c r="Q64" i="107" l="1"/>
  <c r="C55" i="84" l="1"/>
  <c r="B54" i="98" l="1"/>
  <c r="C54" i="98"/>
  <c r="D54" i="98"/>
  <c r="E54" i="98"/>
  <c r="F54" i="98"/>
  <c r="G54" i="98"/>
  <c r="H54" i="98"/>
  <c r="I54" i="98"/>
  <c r="J54" i="98"/>
  <c r="K54" i="98"/>
  <c r="L54" i="98" l="1"/>
  <c r="M54" i="98" l="1"/>
  <c r="H16" i="3" l="1"/>
  <c r="C16" i="3" l="1"/>
  <c r="N16" i="3"/>
  <c r="F16" i="3"/>
  <c r="I16" i="3" l="1"/>
  <c r="L16" i="3"/>
  <c r="B11" i="112" l="1"/>
  <c r="D15" i="2"/>
  <c r="H15" i="2"/>
  <c r="C15" i="2" l="1"/>
  <c r="F15" i="2"/>
  <c r="C30" i="79" l="1"/>
  <c r="E30" i="79"/>
  <c r="O17" i="107" l="1"/>
  <c r="C17" i="107"/>
  <c r="C40" i="107" s="1"/>
  <c r="C67" i="107" s="1"/>
  <c r="H14" i="2" l="1"/>
  <c r="I15" i="2" s="1"/>
  <c r="H12" i="2"/>
  <c r="F12" i="2" s="1"/>
  <c r="H11" i="2"/>
  <c r="C11" i="2" s="1"/>
  <c r="H10" i="2"/>
  <c r="C10" i="2" s="1"/>
  <c r="H9" i="2"/>
  <c r="F9" i="2" s="1"/>
  <c r="H8" i="2"/>
  <c r="F8" i="2" s="1"/>
  <c r="H7" i="2"/>
  <c r="F7" i="2" s="1"/>
  <c r="K31" i="115"/>
  <c r="J31" i="115"/>
  <c r="I31" i="115"/>
  <c r="H31" i="115"/>
  <c r="G31" i="115"/>
  <c r="F31" i="115"/>
  <c r="E31" i="115"/>
  <c r="D31" i="115"/>
  <c r="C31" i="115"/>
  <c r="B31" i="115"/>
  <c r="L30" i="115"/>
  <c r="L29" i="115"/>
  <c r="L28" i="115"/>
  <c r="L27" i="115"/>
  <c r="L26" i="115"/>
  <c r="L25" i="115"/>
  <c r="L24" i="115"/>
  <c r="L23" i="115"/>
  <c r="L22" i="115"/>
  <c r="L21" i="115"/>
  <c r="L20" i="115"/>
  <c r="L19" i="115"/>
  <c r="L18" i="115"/>
  <c r="L17" i="115"/>
  <c r="L16" i="115"/>
  <c r="L15" i="115"/>
  <c r="L14" i="115"/>
  <c r="L13" i="115"/>
  <c r="L12" i="115"/>
  <c r="L11" i="115"/>
  <c r="L10" i="115"/>
  <c r="L9" i="115"/>
  <c r="L8" i="115"/>
  <c r="L7" i="115"/>
  <c r="C8" i="2" l="1"/>
  <c r="C12" i="2"/>
  <c r="C7" i="2"/>
  <c r="C9" i="2"/>
  <c r="F10" i="2"/>
  <c r="F11" i="2"/>
  <c r="F14" i="2"/>
  <c r="L31" i="115"/>
  <c r="M30" i="115" s="1"/>
  <c r="C14" i="2"/>
  <c r="M23" i="115" l="1"/>
  <c r="M11" i="115"/>
  <c r="M22" i="115"/>
  <c r="M14" i="115"/>
  <c r="M24" i="115"/>
  <c r="M10" i="115"/>
  <c r="M21" i="115"/>
  <c r="M29" i="115"/>
  <c r="M20" i="115"/>
  <c r="M31" i="115"/>
  <c r="M6" i="115"/>
  <c r="M25" i="115"/>
  <c r="M8" i="115"/>
  <c r="M9" i="115"/>
  <c r="M19" i="115"/>
  <c r="M7" i="115"/>
  <c r="M16" i="115"/>
  <c r="M18" i="115"/>
  <c r="M15" i="115"/>
  <c r="M17" i="115"/>
  <c r="M26" i="115"/>
  <c r="M28" i="115"/>
  <c r="M13" i="115"/>
  <c r="M27" i="115"/>
  <c r="M12" i="115"/>
  <c r="Q37" i="79"/>
  <c r="T37" i="79" s="1"/>
  <c r="Q36" i="79"/>
  <c r="T36" i="79" s="1"/>
  <c r="Q35" i="79"/>
  <c r="T35" i="79" s="1"/>
  <c r="Q34" i="79"/>
  <c r="T34" i="79" s="1"/>
  <c r="Q33" i="79"/>
  <c r="T33" i="79" s="1"/>
  <c r="Q32" i="79"/>
  <c r="T32" i="79" s="1"/>
  <c r="D30" i="79"/>
  <c r="F30" i="79"/>
  <c r="G30" i="79"/>
  <c r="H30" i="79"/>
  <c r="I30" i="79"/>
  <c r="J30" i="79"/>
  <c r="K30" i="79"/>
  <c r="L30" i="79"/>
  <c r="M30" i="79"/>
  <c r="N30" i="79"/>
  <c r="O30" i="79"/>
  <c r="P32" i="80"/>
  <c r="S32" i="80" s="1"/>
  <c r="P31" i="80"/>
  <c r="S31" i="80" s="1"/>
  <c r="P30" i="80"/>
  <c r="S30" i="80" s="1"/>
  <c r="P29" i="80"/>
  <c r="S29" i="80" s="1"/>
  <c r="P28" i="80"/>
  <c r="S28" i="80" s="1"/>
  <c r="P27" i="80"/>
  <c r="S27" i="80" s="1"/>
  <c r="P26" i="80"/>
  <c r="S26" i="80" s="1"/>
  <c r="P25" i="80"/>
  <c r="S25" i="80" s="1"/>
  <c r="P24" i="80"/>
  <c r="S24" i="80" s="1"/>
  <c r="P23" i="80"/>
  <c r="S23" i="80" s="1"/>
  <c r="P22" i="80"/>
  <c r="P21" i="80"/>
  <c r="S21" i="80" s="1"/>
  <c r="P20" i="80"/>
  <c r="S20" i="80" s="1"/>
  <c r="P19" i="80"/>
  <c r="S19" i="80" s="1"/>
  <c r="P18" i="80"/>
  <c r="S18" i="80" s="1"/>
  <c r="P17" i="80"/>
  <c r="S17" i="80" s="1"/>
  <c r="P16" i="80"/>
  <c r="R15" i="80"/>
  <c r="Q15" i="80"/>
  <c r="Q35" i="80" s="1"/>
  <c r="O15" i="80"/>
  <c r="N15" i="80"/>
  <c r="M15" i="80"/>
  <c r="L15" i="80"/>
  <c r="K15" i="80"/>
  <c r="J15" i="80"/>
  <c r="I15" i="80"/>
  <c r="I35" i="80" s="1"/>
  <c r="H15" i="80"/>
  <c r="G15" i="80"/>
  <c r="F15" i="80"/>
  <c r="D15" i="80"/>
  <c r="C15" i="80"/>
  <c r="B15" i="80"/>
  <c r="P14" i="80"/>
  <c r="S14" i="80" s="1"/>
  <c r="P13" i="80"/>
  <c r="S13" i="80" s="1"/>
  <c r="P12" i="80"/>
  <c r="P11" i="80"/>
  <c r="P10" i="80"/>
  <c r="P9" i="80"/>
  <c r="S9" i="80" s="1"/>
  <c r="P8" i="80"/>
  <c r="S8" i="80" s="1"/>
  <c r="P7" i="80"/>
  <c r="S7" i="80" s="1"/>
  <c r="P6" i="80"/>
  <c r="Q30" i="79" l="1"/>
  <c r="T30" i="79" s="1"/>
  <c r="S16" i="80"/>
  <c r="P34" i="80"/>
  <c r="S12" i="80"/>
  <c r="S11" i="80"/>
  <c r="S10" i="80"/>
  <c r="S22" i="80"/>
  <c r="G35" i="80"/>
  <c r="J35" i="80"/>
  <c r="K35" i="80"/>
  <c r="L35" i="80"/>
  <c r="M35" i="80"/>
  <c r="N35" i="80"/>
  <c r="O35" i="80"/>
  <c r="R35" i="80"/>
  <c r="P15" i="80"/>
  <c r="C35" i="80"/>
  <c r="D35" i="80"/>
  <c r="F35" i="80"/>
  <c r="H35" i="80"/>
  <c r="B35" i="80"/>
  <c r="S6" i="80"/>
  <c r="N46" i="100"/>
  <c r="N44" i="100"/>
  <c r="N43" i="100"/>
  <c r="N42" i="100"/>
  <c r="N41" i="100"/>
  <c r="N40" i="100"/>
  <c r="N39" i="100"/>
  <c r="N38" i="100"/>
  <c r="N37" i="100"/>
  <c r="N35" i="100"/>
  <c r="N34" i="100"/>
  <c r="N33" i="100"/>
  <c r="N31" i="100"/>
  <c r="N30" i="100"/>
  <c r="P35" i="80" l="1"/>
  <c r="S34" i="80"/>
  <c r="S15" i="80"/>
  <c r="I8" i="100"/>
  <c r="K8" i="100" l="1"/>
  <c r="S35" i="80"/>
  <c r="T14" i="112" l="1"/>
  <c r="S14" i="112"/>
  <c r="Q14" i="112"/>
  <c r="P14" i="112"/>
  <c r="O14" i="112"/>
  <c r="N14" i="112"/>
  <c r="M14" i="112"/>
  <c r="L14" i="112"/>
  <c r="K14" i="112"/>
  <c r="J14" i="112"/>
  <c r="I14" i="112"/>
  <c r="H14" i="112"/>
  <c r="G14" i="112"/>
  <c r="F14" i="112"/>
  <c r="E14" i="112"/>
  <c r="D14" i="112"/>
  <c r="C14" i="112"/>
  <c r="B14" i="112"/>
  <c r="R13" i="112"/>
  <c r="U13" i="112" s="1"/>
  <c r="R12" i="112"/>
  <c r="U12" i="112" s="1"/>
  <c r="R11" i="112"/>
  <c r="U11" i="112" s="1"/>
  <c r="R10" i="112"/>
  <c r="U10" i="112" s="1"/>
  <c r="R9" i="112"/>
  <c r="U9" i="112" s="1"/>
  <c r="R8" i="112"/>
  <c r="U8" i="112" s="1"/>
  <c r="R7" i="112"/>
  <c r="U7" i="112" s="1"/>
  <c r="R6" i="112"/>
  <c r="U6" i="112" s="1"/>
  <c r="S74" i="111"/>
  <c r="R74" i="111"/>
  <c r="P74" i="111"/>
  <c r="O74" i="111"/>
  <c r="N74" i="111"/>
  <c r="M74" i="111"/>
  <c r="L74" i="111"/>
  <c r="K74" i="111"/>
  <c r="J74" i="111"/>
  <c r="I74" i="111"/>
  <c r="H74" i="111"/>
  <c r="G74" i="111"/>
  <c r="F74" i="111"/>
  <c r="E74" i="111"/>
  <c r="D74" i="111"/>
  <c r="C74" i="111"/>
  <c r="S73" i="111"/>
  <c r="R73" i="111"/>
  <c r="P73" i="111"/>
  <c r="O73" i="111"/>
  <c r="N73" i="111"/>
  <c r="M73" i="111"/>
  <c r="L73" i="111"/>
  <c r="K73" i="111"/>
  <c r="J73" i="111"/>
  <c r="I73" i="111"/>
  <c r="H73" i="111"/>
  <c r="G73" i="111"/>
  <c r="F73" i="111"/>
  <c r="E73" i="111"/>
  <c r="D73" i="111"/>
  <c r="C73" i="111"/>
  <c r="Q70" i="111"/>
  <c r="T70" i="111" s="1"/>
  <c r="Q69" i="111"/>
  <c r="T69" i="111" s="1"/>
  <c r="Q68" i="111"/>
  <c r="T68" i="111" s="1"/>
  <c r="Q66" i="111"/>
  <c r="T66" i="111" s="1"/>
  <c r="Q65" i="111"/>
  <c r="T65" i="111" s="1"/>
  <c r="Q64" i="111"/>
  <c r="T64" i="111" s="1"/>
  <c r="Q63" i="111"/>
  <c r="T63" i="111" s="1"/>
  <c r="Q62" i="111"/>
  <c r="T62" i="111" s="1"/>
  <c r="Q61" i="111"/>
  <c r="T61" i="111" s="1"/>
  <c r="Q60" i="111"/>
  <c r="T60" i="111" s="1"/>
  <c r="Q59" i="111"/>
  <c r="T59" i="111" s="1"/>
  <c r="Q57" i="111"/>
  <c r="T57" i="111" s="1"/>
  <c r="Q56" i="111"/>
  <c r="T56" i="111" s="1"/>
  <c r="Q55" i="111"/>
  <c r="T55" i="111" s="1"/>
  <c r="Q54" i="111"/>
  <c r="T54" i="111" s="1"/>
  <c r="Q53" i="111"/>
  <c r="T53" i="111" s="1"/>
  <c r="Q52" i="111"/>
  <c r="T52" i="111" s="1"/>
  <c r="Q51" i="111"/>
  <c r="T51" i="111" s="1"/>
  <c r="Q50" i="111"/>
  <c r="T50" i="111" s="1"/>
  <c r="Q49" i="111"/>
  <c r="T49" i="111" s="1"/>
  <c r="S48" i="111"/>
  <c r="R48" i="111"/>
  <c r="P48" i="111"/>
  <c r="O48" i="111"/>
  <c r="N48" i="111"/>
  <c r="M48" i="111"/>
  <c r="L48" i="111"/>
  <c r="K48" i="111"/>
  <c r="J48" i="111"/>
  <c r="I48" i="111"/>
  <c r="H48" i="111"/>
  <c r="G48" i="111"/>
  <c r="F48" i="111"/>
  <c r="E48" i="111"/>
  <c r="D48" i="111"/>
  <c r="C48" i="111"/>
  <c r="Q47" i="111"/>
  <c r="T47" i="111" s="1"/>
  <c r="Q46" i="111"/>
  <c r="T46" i="111" s="1"/>
  <c r="Q41" i="111"/>
  <c r="T41" i="111" s="1"/>
  <c r="Q40" i="111"/>
  <c r="T40" i="111" s="1"/>
  <c r="Q39" i="111"/>
  <c r="T39" i="111" s="1"/>
  <c r="Q38" i="111"/>
  <c r="T38" i="111" s="1"/>
  <c r="Q37" i="111"/>
  <c r="T37" i="111" s="1"/>
  <c r="Q36" i="111"/>
  <c r="T36" i="111" s="1"/>
  <c r="Q35" i="111"/>
  <c r="T35" i="111" s="1"/>
  <c r="Q34" i="111"/>
  <c r="T34" i="111" s="1"/>
  <c r="Q33" i="111"/>
  <c r="T33" i="111" s="1"/>
  <c r="Q32" i="111"/>
  <c r="T32" i="111" s="1"/>
  <c r="Q31" i="111"/>
  <c r="T31" i="111" s="1"/>
  <c r="Q30" i="111"/>
  <c r="T30" i="111" s="1"/>
  <c r="Q28" i="111"/>
  <c r="Q26" i="111"/>
  <c r="T26" i="111" s="1"/>
  <c r="Q25" i="111"/>
  <c r="T25" i="111" s="1"/>
  <c r="Q24" i="111"/>
  <c r="T24" i="111" s="1"/>
  <c r="Q23" i="111"/>
  <c r="T23" i="111" s="1"/>
  <c r="Q22" i="111"/>
  <c r="T22" i="111" s="1"/>
  <c r="S20" i="111"/>
  <c r="S44" i="111" s="1"/>
  <c r="R20" i="111"/>
  <c r="R44" i="111" s="1"/>
  <c r="P20" i="111"/>
  <c r="P44" i="111" s="1"/>
  <c r="O20" i="111"/>
  <c r="O44" i="111" s="1"/>
  <c r="N20" i="111"/>
  <c r="N44" i="111" s="1"/>
  <c r="M20" i="111"/>
  <c r="M44" i="111" s="1"/>
  <c r="L20" i="111"/>
  <c r="L44" i="111" s="1"/>
  <c r="K20" i="111"/>
  <c r="K44" i="111" s="1"/>
  <c r="J20" i="111"/>
  <c r="J44" i="111" s="1"/>
  <c r="I20" i="111"/>
  <c r="I44" i="111" s="1"/>
  <c r="H20" i="111"/>
  <c r="H44" i="111" s="1"/>
  <c r="G20" i="111"/>
  <c r="G44" i="111" s="1"/>
  <c r="F20" i="111"/>
  <c r="F44" i="111" s="1"/>
  <c r="E20" i="111"/>
  <c r="D20" i="111"/>
  <c r="D44" i="111" s="1"/>
  <c r="C20" i="111"/>
  <c r="C44" i="111" s="1"/>
  <c r="S19" i="111"/>
  <c r="S43" i="111" s="1"/>
  <c r="R19" i="111"/>
  <c r="R43" i="111" s="1"/>
  <c r="P19" i="111"/>
  <c r="P43" i="111" s="1"/>
  <c r="O19" i="111"/>
  <c r="O43" i="111" s="1"/>
  <c r="N19" i="111"/>
  <c r="N43" i="111" s="1"/>
  <c r="M19" i="111"/>
  <c r="M43" i="111" s="1"/>
  <c r="L19" i="111"/>
  <c r="L43" i="111" s="1"/>
  <c r="K19" i="111"/>
  <c r="K43" i="111" s="1"/>
  <c r="J19" i="111"/>
  <c r="J43" i="111" s="1"/>
  <c r="I19" i="111"/>
  <c r="I43" i="111" s="1"/>
  <c r="H19" i="111"/>
  <c r="H43" i="111" s="1"/>
  <c r="G19" i="111"/>
  <c r="G43" i="111" s="1"/>
  <c r="F19" i="111"/>
  <c r="F43" i="111" s="1"/>
  <c r="E19" i="111"/>
  <c r="D19" i="111"/>
  <c r="C19" i="111"/>
  <c r="S42" i="111"/>
  <c r="R42" i="111"/>
  <c r="P42" i="111"/>
  <c r="O42" i="111"/>
  <c r="N42" i="111"/>
  <c r="M42" i="111"/>
  <c r="I42" i="111"/>
  <c r="I76" i="111" s="1"/>
  <c r="H42" i="111"/>
  <c r="H76" i="111" s="1"/>
  <c r="G42" i="111"/>
  <c r="G76" i="111" s="1"/>
  <c r="F42" i="111"/>
  <c r="F76" i="111" s="1"/>
  <c r="E42" i="111"/>
  <c r="E76" i="111" s="1"/>
  <c r="D42" i="111"/>
  <c r="D76" i="111" s="1"/>
  <c r="Q17" i="111"/>
  <c r="T17" i="111" s="1"/>
  <c r="T11" i="111"/>
  <c r="S35" i="110"/>
  <c r="R35" i="110"/>
  <c r="P35" i="110"/>
  <c r="O35" i="110"/>
  <c r="N35" i="110"/>
  <c r="M35" i="110"/>
  <c r="L35" i="110"/>
  <c r="K35" i="110"/>
  <c r="J35" i="110"/>
  <c r="I35" i="110"/>
  <c r="H35" i="110"/>
  <c r="G35" i="110"/>
  <c r="F35" i="110"/>
  <c r="E35" i="110"/>
  <c r="D35" i="110"/>
  <c r="S34" i="110"/>
  <c r="R34" i="110"/>
  <c r="P34" i="110"/>
  <c r="O34" i="110"/>
  <c r="N34" i="110"/>
  <c r="M34" i="110"/>
  <c r="L34" i="110"/>
  <c r="K34" i="110"/>
  <c r="J34" i="110"/>
  <c r="I34" i="110"/>
  <c r="H34" i="110"/>
  <c r="G34" i="110"/>
  <c r="F34" i="110"/>
  <c r="E34" i="110"/>
  <c r="D34" i="110"/>
  <c r="Q31" i="110"/>
  <c r="T31" i="110" s="1"/>
  <c r="Q30" i="110"/>
  <c r="T30" i="110" s="1"/>
  <c r="Q24" i="110"/>
  <c r="T24" i="110" s="1"/>
  <c r="E23" i="110"/>
  <c r="D23" i="110"/>
  <c r="C23" i="110"/>
  <c r="S18" i="110"/>
  <c r="S27" i="110" s="1"/>
  <c r="R18" i="110"/>
  <c r="R27" i="110" s="1"/>
  <c r="P18" i="110"/>
  <c r="P27" i="110" s="1"/>
  <c r="O18" i="110"/>
  <c r="O27" i="110" s="1"/>
  <c r="N18" i="110"/>
  <c r="N27" i="110" s="1"/>
  <c r="M18" i="110"/>
  <c r="M27" i="110" s="1"/>
  <c r="L18" i="110"/>
  <c r="L27" i="110" s="1"/>
  <c r="K18" i="110"/>
  <c r="K27" i="110" s="1"/>
  <c r="J18" i="110"/>
  <c r="J27" i="110" s="1"/>
  <c r="I18" i="110"/>
  <c r="I27" i="110" s="1"/>
  <c r="H18" i="110"/>
  <c r="H27" i="110" s="1"/>
  <c r="G18" i="110"/>
  <c r="G27" i="110" s="1"/>
  <c r="F18" i="110"/>
  <c r="E18" i="110"/>
  <c r="E27" i="110" s="1"/>
  <c r="D18" i="110"/>
  <c r="D27" i="110" s="1"/>
  <c r="C27" i="110"/>
  <c r="C39" i="110" s="1"/>
  <c r="S17" i="110"/>
  <c r="R17" i="110"/>
  <c r="P17" i="110"/>
  <c r="O17" i="110"/>
  <c r="N17" i="110"/>
  <c r="N26" i="110" s="1"/>
  <c r="M17" i="110"/>
  <c r="L17" i="110"/>
  <c r="K17" i="110"/>
  <c r="K26" i="110" s="1"/>
  <c r="J17" i="110"/>
  <c r="I17" i="110"/>
  <c r="I26" i="110" s="1"/>
  <c r="H17" i="110"/>
  <c r="H26" i="110" s="1"/>
  <c r="G17" i="110"/>
  <c r="G26" i="110" s="1"/>
  <c r="F17" i="110"/>
  <c r="F26" i="110" s="1"/>
  <c r="E17" i="110"/>
  <c r="E26" i="110" s="1"/>
  <c r="D17" i="110"/>
  <c r="C26" i="110"/>
  <c r="C38" i="110" s="1"/>
  <c r="P25" i="110"/>
  <c r="O25" i="110"/>
  <c r="N25" i="110"/>
  <c r="M25" i="110"/>
  <c r="L25" i="110"/>
  <c r="K25" i="110"/>
  <c r="J25" i="110"/>
  <c r="I25" i="110"/>
  <c r="F25" i="110"/>
  <c r="Q15" i="110"/>
  <c r="T15" i="110" s="1"/>
  <c r="Q14" i="110"/>
  <c r="T14" i="110" s="1"/>
  <c r="S13" i="110"/>
  <c r="R13" i="110"/>
  <c r="O13" i="110"/>
  <c r="N13" i="110"/>
  <c r="M13" i="110"/>
  <c r="L13" i="110"/>
  <c r="K13" i="110"/>
  <c r="J13" i="110"/>
  <c r="I13" i="110"/>
  <c r="H13" i="110"/>
  <c r="G13" i="110"/>
  <c r="E13" i="110"/>
  <c r="D13" i="110"/>
  <c r="C13" i="110"/>
  <c r="Q12" i="110"/>
  <c r="T12" i="110" s="1"/>
  <c r="Q11" i="110"/>
  <c r="T11" i="110" s="1"/>
  <c r="Q10" i="110"/>
  <c r="T10" i="110" s="1"/>
  <c r="O9" i="110"/>
  <c r="N9" i="110"/>
  <c r="M9" i="110"/>
  <c r="L9" i="110"/>
  <c r="K9" i="110"/>
  <c r="J9" i="110"/>
  <c r="I9" i="110"/>
  <c r="H9" i="110"/>
  <c r="G9" i="110"/>
  <c r="F9" i="110"/>
  <c r="E9" i="110"/>
  <c r="D9" i="110"/>
  <c r="C9" i="110"/>
  <c r="Q8" i="110"/>
  <c r="T8" i="110" s="1"/>
  <c r="Q7" i="110"/>
  <c r="T7" i="110" s="1"/>
  <c r="Q6" i="110"/>
  <c r="T6" i="110" s="1"/>
  <c r="Q5" i="110"/>
  <c r="T5" i="110" s="1"/>
  <c r="N26" i="100"/>
  <c r="N18" i="100"/>
  <c r="N14" i="100"/>
  <c r="R51" i="108"/>
  <c r="U51" i="108" s="1"/>
  <c r="R50" i="108"/>
  <c r="U50" i="108" s="1"/>
  <c r="R49" i="108"/>
  <c r="U49" i="108" s="1"/>
  <c r="R48" i="108"/>
  <c r="U48" i="108" s="1"/>
  <c r="R47" i="108"/>
  <c r="U47" i="108" s="1"/>
  <c r="R46" i="108"/>
  <c r="U46" i="108" s="1"/>
  <c r="R45" i="108"/>
  <c r="U45" i="108" s="1"/>
  <c r="R44" i="108"/>
  <c r="U44" i="108" s="1"/>
  <c r="R43" i="108"/>
  <c r="U43" i="108" s="1"/>
  <c r="R42" i="108"/>
  <c r="U42" i="108" s="1"/>
  <c r="R41" i="108"/>
  <c r="R40" i="108"/>
  <c r="U40" i="108" s="1"/>
  <c r="R39" i="108"/>
  <c r="U39" i="108" s="1"/>
  <c r="R38" i="108"/>
  <c r="U38" i="108" s="1"/>
  <c r="R37" i="108"/>
  <c r="U37" i="108" s="1"/>
  <c r="R36" i="108"/>
  <c r="U36" i="108" s="1"/>
  <c r="R35" i="108"/>
  <c r="U35" i="108" s="1"/>
  <c r="R34" i="108"/>
  <c r="U34" i="108" s="1"/>
  <c r="R32" i="108"/>
  <c r="U32" i="108" s="1"/>
  <c r="R31" i="108"/>
  <c r="U31" i="108" s="1"/>
  <c r="R30" i="108"/>
  <c r="U30" i="108" s="1"/>
  <c r="R29" i="108"/>
  <c r="U29" i="108" s="1"/>
  <c r="R28" i="108"/>
  <c r="U28" i="108" s="1"/>
  <c r="R27" i="108"/>
  <c r="U27" i="108" s="1"/>
  <c r="R26" i="108"/>
  <c r="U26" i="108" s="1"/>
  <c r="R25" i="108"/>
  <c r="U25" i="108" s="1"/>
  <c r="R24" i="108"/>
  <c r="U24" i="108" s="1"/>
  <c r="R23" i="108"/>
  <c r="U23" i="108" s="1"/>
  <c r="R22" i="108"/>
  <c r="U22" i="108" s="1"/>
  <c r="R21" i="108"/>
  <c r="U21" i="108" s="1"/>
  <c r="R20" i="108"/>
  <c r="U20" i="108" s="1"/>
  <c r="R19" i="108"/>
  <c r="U19" i="108" s="1"/>
  <c r="R18" i="108"/>
  <c r="U18" i="108" s="1"/>
  <c r="R17" i="108"/>
  <c r="U17" i="108" s="1"/>
  <c r="R16" i="108"/>
  <c r="U16" i="108" s="1"/>
  <c r="R15" i="108"/>
  <c r="U15" i="108" s="1"/>
  <c r="R14" i="108"/>
  <c r="U14" i="108" s="1"/>
  <c r="T13" i="108"/>
  <c r="T33" i="108" s="1"/>
  <c r="S13" i="108"/>
  <c r="S33" i="108" s="1"/>
  <c r="Q13" i="108"/>
  <c r="Q33" i="108" s="1"/>
  <c r="P13" i="108"/>
  <c r="P33" i="108" s="1"/>
  <c r="O13" i="108"/>
  <c r="O33" i="108" s="1"/>
  <c r="N13" i="108"/>
  <c r="N33" i="108" s="1"/>
  <c r="N54" i="108" s="1"/>
  <c r="M13" i="108"/>
  <c r="M33" i="108" s="1"/>
  <c r="L13" i="108"/>
  <c r="L33" i="108" s="1"/>
  <c r="K13" i="108"/>
  <c r="K33" i="108" s="1"/>
  <c r="K54" i="108" s="1"/>
  <c r="J13" i="108"/>
  <c r="J33" i="108" s="1"/>
  <c r="I13" i="108"/>
  <c r="I33" i="108" s="1"/>
  <c r="H13" i="108"/>
  <c r="H33" i="108" s="1"/>
  <c r="G13" i="108"/>
  <c r="G33" i="108" s="1"/>
  <c r="F13" i="108"/>
  <c r="F33" i="108" s="1"/>
  <c r="E13" i="108"/>
  <c r="E33" i="108" s="1"/>
  <c r="D13" i="108"/>
  <c r="D33" i="108" s="1"/>
  <c r="C13" i="108"/>
  <c r="C33" i="108" s="1"/>
  <c r="B13" i="108"/>
  <c r="B33" i="108" s="1"/>
  <c r="R12" i="108"/>
  <c r="U12" i="108" s="1"/>
  <c r="R11" i="108"/>
  <c r="R10" i="108"/>
  <c r="R9" i="108"/>
  <c r="R8" i="108"/>
  <c r="U8" i="108" s="1"/>
  <c r="R7" i="108"/>
  <c r="U7" i="108" s="1"/>
  <c r="R6" i="108"/>
  <c r="U6" i="108" s="1"/>
  <c r="R5" i="108"/>
  <c r="O66" i="107"/>
  <c r="N66" i="107"/>
  <c r="M66" i="107"/>
  <c r="L66" i="107"/>
  <c r="K66" i="107"/>
  <c r="J66" i="107"/>
  <c r="H66" i="107"/>
  <c r="G66" i="107"/>
  <c r="F66" i="107"/>
  <c r="E66" i="107"/>
  <c r="D66" i="107"/>
  <c r="C66" i="107"/>
  <c r="P63" i="107"/>
  <c r="I63" i="107"/>
  <c r="P62" i="107"/>
  <c r="I62" i="107"/>
  <c r="P61" i="107"/>
  <c r="I61" i="107"/>
  <c r="P60" i="107"/>
  <c r="I60" i="107"/>
  <c r="P59" i="107"/>
  <c r="I59" i="107"/>
  <c r="P58" i="107"/>
  <c r="I58" i="107"/>
  <c r="P57" i="107"/>
  <c r="I57" i="107"/>
  <c r="P56" i="107"/>
  <c r="I56" i="107"/>
  <c r="P55" i="107"/>
  <c r="I55" i="107"/>
  <c r="P54" i="107"/>
  <c r="I54" i="107"/>
  <c r="P53" i="107"/>
  <c r="I53" i="107"/>
  <c r="P52" i="107"/>
  <c r="I52" i="107"/>
  <c r="P51" i="107"/>
  <c r="I51" i="107"/>
  <c r="P50" i="107"/>
  <c r="I50" i="107"/>
  <c r="P49" i="107"/>
  <c r="I49" i="107"/>
  <c r="P48" i="107"/>
  <c r="I48" i="107"/>
  <c r="P47" i="107"/>
  <c r="I47" i="107"/>
  <c r="P46" i="107"/>
  <c r="I46" i="107"/>
  <c r="P45" i="107"/>
  <c r="I45" i="107"/>
  <c r="P44" i="107"/>
  <c r="I44" i="107"/>
  <c r="P43" i="107"/>
  <c r="I43" i="107"/>
  <c r="P42" i="107"/>
  <c r="I42" i="107"/>
  <c r="P39" i="107"/>
  <c r="I39" i="107"/>
  <c r="P38" i="107"/>
  <c r="I38" i="107"/>
  <c r="P37" i="107"/>
  <c r="I37" i="107"/>
  <c r="P36" i="107"/>
  <c r="I36" i="107"/>
  <c r="P35" i="107"/>
  <c r="I35" i="107"/>
  <c r="P34" i="107"/>
  <c r="I34" i="107"/>
  <c r="P33" i="107"/>
  <c r="I33" i="107"/>
  <c r="P32" i="107"/>
  <c r="I32" i="107"/>
  <c r="P31" i="107"/>
  <c r="I31" i="107"/>
  <c r="P30" i="107"/>
  <c r="I30" i="107"/>
  <c r="P29" i="107"/>
  <c r="I29" i="107"/>
  <c r="P28" i="107"/>
  <c r="I28" i="107"/>
  <c r="P27" i="107"/>
  <c r="I27" i="107"/>
  <c r="P26" i="107"/>
  <c r="I26" i="107"/>
  <c r="P25" i="107"/>
  <c r="I25" i="107"/>
  <c r="P24" i="107"/>
  <c r="I24" i="107"/>
  <c r="P23" i="107"/>
  <c r="I23" i="107"/>
  <c r="P22" i="107"/>
  <c r="I22" i="107"/>
  <c r="P21" i="107"/>
  <c r="I21" i="107"/>
  <c r="P20" i="107"/>
  <c r="I20" i="107"/>
  <c r="P19" i="107"/>
  <c r="I19" i="107"/>
  <c r="O18" i="107"/>
  <c r="O41" i="107" s="1"/>
  <c r="N18" i="107"/>
  <c r="N41" i="107" s="1"/>
  <c r="M18" i="107"/>
  <c r="M41" i="107" s="1"/>
  <c r="L18" i="107"/>
  <c r="L41" i="107" s="1"/>
  <c r="K18" i="107"/>
  <c r="K41" i="107" s="1"/>
  <c r="J18" i="107"/>
  <c r="J41" i="107" s="1"/>
  <c r="H18" i="107"/>
  <c r="H41" i="107" s="1"/>
  <c r="G18" i="107"/>
  <c r="G41" i="107" s="1"/>
  <c r="F18" i="107"/>
  <c r="F41" i="107" s="1"/>
  <c r="E18" i="107"/>
  <c r="E41" i="107" s="1"/>
  <c r="D18" i="107"/>
  <c r="D41" i="107" s="1"/>
  <c r="C18" i="107"/>
  <c r="C41" i="107" s="1"/>
  <c r="O40" i="107"/>
  <c r="O67" i="107" s="1"/>
  <c r="N17" i="107"/>
  <c r="N40" i="107" s="1"/>
  <c r="N67" i="107" s="1"/>
  <c r="M17" i="107"/>
  <c r="M40" i="107" s="1"/>
  <c r="M67" i="107" s="1"/>
  <c r="L17" i="107"/>
  <c r="L40" i="107" s="1"/>
  <c r="K17" i="107"/>
  <c r="K40" i="107" s="1"/>
  <c r="K67" i="107" s="1"/>
  <c r="J17" i="107"/>
  <c r="J40" i="107" s="1"/>
  <c r="J67" i="107" s="1"/>
  <c r="H17" i="107"/>
  <c r="H40" i="107" s="1"/>
  <c r="G17" i="107"/>
  <c r="G40" i="107" s="1"/>
  <c r="G67" i="107" s="1"/>
  <c r="F17" i="107"/>
  <c r="F40" i="107" s="1"/>
  <c r="F67" i="107" s="1"/>
  <c r="E17" i="107"/>
  <c r="E40" i="107" s="1"/>
  <c r="D17" i="107"/>
  <c r="D40" i="107" s="1"/>
  <c r="D67" i="107" s="1"/>
  <c r="P16" i="107"/>
  <c r="I16" i="107"/>
  <c r="P14" i="107"/>
  <c r="I14" i="107"/>
  <c r="P13" i="107"/>
  <c r="I13" i="107"/>
  <c r="P12" i="107"/>
  <c r="I12" i="107"/>
  <c r="P11" i="107"/>
  <c r="I11" i="107"/>
  <c r="P10" i="107"/>
  <c r="I10" i="107"/>
  <c r="P9" i="107"/>
  <c r="I9" i="107"/>
  <c r="P8" i="107"/>
  <c r="I8" i="107"/>
  <c r="P7" i="107"/>
  <c r="I7" i="107"/>
  <c r="P6" i="107"/>
  <c r="I6" i="107"/>
  <c r="H39" i="110" l="1"/>
  <c r="R19" i="110"/>
  <c r="S19" i="110"/>
  <c r="Q13" i="110"/>
  <c r="P26" i="110"/>
  <c r="P19" i="110"/>
  <c r="Q23" i="110"/>
  <c r="T23" i="110" s="1"/>
  <c r="O26" i="110"/>
  <c r="O28" i="110" s="1"/>
  <c r="O19" i="110"/>
  <c r="Q9" i="110"/>
  <c r="T9" i="110" s="1"/>
  <c r="Q12" i="107"/>
  <c r="M68" i="107"/>
  <c r="M75" i="111"/>
  <c r="J77" i="111"/>
  <c r="J68" i="107"/>
  <c r="U41" i="108"/>
  <c r="U53" i="108" s="1"/>
  <c r="F75" i="111"/>
  <c r="C68" i="107"/>
  <c r="I65" i="107"/>
  <c r="N68" i="107"/>
  <c r="O68" i="107"/>
  <c r="J78" i="111"/>
  <c r="F77" i="111"/>
  <c r="L78" i="111"/>
  <c r="K78" i="111"/>
  <c r="I77" i="111"/>
  <c r="G78" i="111"/>
  <c r="H77" i="111"/>
  <c r="I78" i="111"/>
  <c r="G77" i="111"/>
  <c r="H78" i="111"/>
  <c r="T28" i="111"/>
  <c r="T29" i="111" s="1"/>
  <c r="Q29" i="111"/>
  <c r="S45" i="111"/>
  <c r="D75" i="111"/>
  <c r="R77" i="111"/>
  <c r="E75" i="111"/>
  <c r="C75" i="111"/>
  <c r="N75" i="111"/>
  <c r="O75" i="111"/>
  <c r="I45" i="111"/>
  <c r="O45" i="111"/>
  <c r="G21" i="111"/>
  <c r="H45" i="111"/>
  <c r="P76" i="111"/>
  <c r="D21" i="111"/>
  <c r="R26" i="110"/>
  <c r="R38" i="110" s="1"/>
  <c r="S26" i="110"/>
  <c r="S38" i="110" s="1"/>
  <c r="E39" i="110"/>
  <c r="I39" i="110"/>
  <c r="N39" i="110"/>
  <c r="I36" i="110"/>
  <c r="O39" i="110"/>
  <c r="P39" i="110"/>
  <c r="K38" i="110"/>
  <c r="F36" i="110"/>
  <c r="J37" i="110"/>
  <c r="L37" i="110"/>
  <c r="M37" i="110"/>
  <c r="G39" i="110"/>
  <c r="L19" i="110"/>
  <c r="E38" i="110"/>
  <c r="F38" i="110"/>
  <c r="J19" i="110"/>
  <c r="Q34" i="110"/>
  <c r="T34" i="110" s="1"/>
  <c r="M19" i="110"/>
  <c r="J36" i="110"/>
  <c r="G36" i="110"/>
  <c r="I37" i="110"/>
  <c r="J39" i="110"/>
  <c r="D36" i="110"/>
  <c r="E36" i="110"/>
  <c r="H36" i="110"/>
  <c r="K37" i="110"/>
  <c r="K39" i="110"/>
  <c r="R53" i="108"/>
  <c r="U11" i="108"/>
  <c r="U10" i="108"/>
  <c r="U5" i="108"/>
  <c r="U9" i="108"/>
  <c r="B54" i="108"/>
  <c r="C54" i="108"/>
  <c r="D54" i="108"/>
  <c r="F54" i="108"/>
  <c r="G54" i="108"/>
  <c r="L54" i="108"/>
  <c r="M54" i="108"/>
  <c r="P65" i="107"/>
  <c r="Q63" i="107"/>
  <c r="Q45" i="107"/>
  <c r="Q62" i="107"/>
  <c r="Q30" i="107"/>
  <c r="Q49" i="107"/>
  <c r="Q58" i="107"/>
  <c r="Q19" i="107"/>
  <c r="Q20" i="107"/>
  <c r="Q60" i="107"/>
  <c r="L67" i="107"/>
  <c r="Q42" i="107"/>
  <c r="Q52" i="107"/>
  <c r="Q44" i="107"/>
  <c r="Q54" i="107"/>
  <c r="Q36" i="107"/>
  <c r="Q26" i="107"/>
  <c r="Q56" i="107"/>
  <c r="K68" i="107"/>
  <c r="Q57" i="107"/>
  <c r="L68" i="107"/>
  <c r="Q48" i="107"/>
  <c r="Q8" i="107"/>
  <c r="Q7" i="107"/>
  <c r="M45" i="111"/>
  <c r="G38" i="110"/>
  <c r="S76" i="111"/>
  <c r="N28" i="110"/>
  <c r="I54" i="108"/>
  <c r="N23" i="100"/>
  <c r="I38" i="110"/>
  <c r="L36" i="110"/>
  <c r="S78" i="111"/>
  <c r="F78" i="111"/>
  <c r="Q9" i="107"/>
  <c r="Q21" i="107"/>
  <c r="Q31" i="107"/>
  <c r="Q46" i="107"/>
  <c r="J54" i="108"/>
  <c r="J26" i="110"/>
  <c r="J38" i="110" s="1"/>
  <c r="M36" i="110"/>
  <c r="K77" i="111"/>
  <c r="Q72" i="111"/>
  <c r="T72" i="111" s="1"/>
  <c r="Q27" i="107"/>
  <c r="N16" i="100"/>
  <c r="H21" i="111"/>
  <c r="Q48" i="111"/>
  <c r="T48" i="111" s="1"/>
  <c r="Q32" i="107"/>
  <c r="N25" i="100"/>
  <c r="L26" i="110"/>
  <c r="L38" i="110" s="1"/>
  <c r="E67" i="107"/>
  <c r="M26" i="110"/>
  <c r="M38" i="110" s="1"/>
  <c r="K36" i="110"/>
  <c r="J21" i="111"/>
  <c r="S21" i="111"/>
  <c r="Q11" i="107"/>
  <c r="Q23" i="107"/>
  <c r="Q33" i="107"/>
  <c r="H68" i="107"/>
  <c r="N27" i="100"/>
  <c r="K21" i="111"/>
  <c r="Q51" i="107"/>
  <c r="N22" i="100"/>
  <c r="N9" i="100"/>
  <c r="Q24" i="107"/>
  <c r="Q34" i="107"/>
  <c r="N10" i="100"/>
  <c r="L39" i="110"/>
  <c r="Q32" i="110"/>
  <c r="T32" i="110" s="1"/>
  <c r="G45" i="111"/>
  <c r="Q14" i="107"/>
  <c r="K19" i="110"/>
  <c r="I21" i="111"/>
  <c r="N24" i="100"/>
  <c r="Q35" i="107"/>
  <c r="N12" i="100"/>
  <c r="H38" i="110"/>
  <c r="Q59" i="107"/>
  <c r="N15" i="100"/>
  <c r="Q37" i="107"/>
  <c r="N17" i="100"/>
  <c r="H54" i="108"/>
  <c r="T13" i="110"/>
  <c r="D39" i="110"/>
  <c r="M39" i="110"/>
  <c r="S77" i="111"/>
  <c r="Q13" i="107"/>
  <c r="Q25" i="107"/>
  <c r="Q50" i="107"/>
  <c r="N13" i="100"/>
  <c r="I19" i="110"/>
  <c r="F21" i="111"/>
  <c r="O76" i="111"/>
  <c r="D78" i="111"/>
  <c r="P75" i="111"/>
  <c r="Q16" i="107"/>
  <c r="Q38" i="107"/>
  <c r="P18" i="107"/>
  <c r="P41" i="107" s="1"/>
  <c r="S39" i="110"/>
  <c r="Q29" i="107"/>
  <c r="Q39" i="107"/>
  <c r="I66" i="107"/>
  <c r="N19" i="100"/>
  <c r="N38" i="110"/>
  <c r="N45" i="111"/>
  <c r="I17" i="107"/>
  <c r="I40" i="107" s="1"/>
  <c r="Q28" i="107"/>
  <c r="N20" i="100"/>
  <c r="M78" i="111"/>
  <c r="N21" i="100"/>
  <c r="S25" i="110"/>
  <c r="H67" i="107"/>
  <c r="N11" i="100"/>
  <c r="R45" i="111"/>
  <c r="R21" i="111"/>
  <c r="R76" i="111"/>
  <c r="P28" i="110"/>
  <c r="P45" i="111"/>
  <c r="N8" i="100"/>
  <c r="U14" i="112"/>
  <c r="R14" i="112"/>
  <c r="E54" i="108"/>
  <c r="P54" i="108"/>
  <c r="R75" i="111"/>
  <c r="C78" i="111"/>
  <c r="Q74" i="111"/>
  <c r="T74" i="111" s="1"/>
  <c r="S75" i="111"/>
  <c r="Q53" i="107"/>
  <c r="O36" i="110"/>
  <c r="O37" i="110"/>
  <c r="R13" i="108"/>
  <c r="R33" i="108" s="1"/>
  <c r="N19" i="110"/>
  <c r="Q33" i="110"/>
  <c r="Q55" i="107"/>
  <c r="L21" i="111"/>
  <c r="K42" i="111"/>
  <c r="P21" i="111"/>
  <c r="F37" i="110"/>
  <c r="E44" i="111"/>
  <c r="E78" i="111" s="1"/>
  <c r="Q20" i="111"/>
  <c r="T20" i="111" s="1"/>
  <c r="F19" i="110"/>
  <c r="D43" i="111"/>
  <c r="D77" i="111" s="1"/>
  <c r="F45" i="111"/>
  <c r="Q61" i="107"/>
  <c r="S54" i="108"/>
  <c r="M21" i="111"/>
  <c r="R36" i="110"/>
  <c r="E25" i="110"/>
  <c r="E28" i="110" s="1"/>
  <c r="E19" i="110"/>
  <c r="Q10" i="107"/>
  <c r="C43" i="111"/>
  <c r="Q19" i="111"/>
  <c r="T19" i="111" s="1"/>
  <c r="G75" i="111"/>
  <c r="Q73" i="111"/>
  <c r="T73" i="111" s="1"/>
  <c r="Q47" i="107"/>
  <c r="P17" i="107"/>
  <c r="P40" i="107" s="1"/>
  <c r="Q6" i="107"/>
  <c r="O54" i="108"/>
  <c r="F27" i="110"/>
  <c r="F39" i="110" s="1"/>
  <c r="Q18" i="110"/>
  <c r="T18" i="110" s="1"/>
  <c r="P36" i="110"/>
  <c r="P37" i="110"/>
  <c r="Q22" i="107"/>
  <c r="D26" i="110"/>
  <c r="Q17" i="110"/>
  <c r="T17" i="110" s="1"/>
  <c r="J42" i="111"/>
  <c r="T54" i="108"/>
  <c r="L42" i="111"/>
  <c r="L45" i="111" s="1"/>
  <c r="H19" i="110"/>
  <c r="I28" i="110"/>
  <c r="E43" i="111"/>
  <c r="E77" i="111" s="1"/>
  <c r="E21" i="111"/>
  <c r="Q35" i="110"/>
  <c r="T35" i="110" s="1"/>
  <c r="D25" i="110"/>
  <c r="D19" i="110"/>
  <c r="C25" i="110"/>
  <c r="C37" i="110" s="1"/>
  <c r="H75" i="111"/>
  <c r="K28" i="110"/>
  <c r="C42" i="111"/>
  <c r="C76" i="111" s="1"/>
  <c r="C21" i="111"/>
  <c r="G19" i="110"/>
  <c r="G25" i="110"/>
  <c r="N21" i="111"/>
  <c r="L77" i="111"/>
  <c r="N78" i="111"/>
  <c r="H25" i="110"/>
  <c r="O21" i="111"/>
  <c r="K75" i="111"/>
  <c r="M77" i="111"/>
  <c r="O78" i="111"/>
  <c r="L75" i="111"/>
  <c r="N77" i="111"/>
  <c r="P78" i="111"/>
  <c r="D68" i="107"/>
  <c r="M76" i="111"/>
  <c r="O77" i="111"/>
  <c r="I75" i="111"/>
  <c r="J75" i="111"/>
  <c r="I18" i="107"/>
  <c r="I41" i="107" s="1"/>
  <c r="P66" i="107"/>
  <c r="E68" i="107"/>
  <c r="N76" i="111"/>
  <c r="P77" i="111"/>
  <c r="R78" i="111"/>
  <c r="Q43" i="107"/>
  <c r="F68" i="107"/>
  <c r="G68" i="107"/>
  <c r="Q54" i="108"/>
  <c r="N36" i="110"/>
  <c r="N37" i="110"/>
  <c r="P38" i="110"/>
  <c r="R39" i="110"/>
  <c r="J45" i="111" l="1"/>
  <c r="J76" i="111"/>
  <c r="K45" i="111"/>
  <c r="K76" i="111"/>
  <c r="C40" i="110"/>
  <c r="O38" i="110"/>
  <c r="P40" i="110"/>
  <c r="O40" i="110"/>
  <c r="N40" i="110"/>
  <c r="M40" i="110"/>
  <c r="L40" i="110"/>
  <c r="K40" i="110"/>
  <c r="J40" i="110"/>
  <c r="I40" i="110"/>
  <c r="F40" i="110"/>
  <c r="Q19" i="110"/>
  <c r="T19" i="110" s="1"/>
  <c r="R54" i="108"/>
  <c r="Q65" i="107"/>
  <c r="G79" i="111"/>
  <c r="I79" i="111"/>
  <c r="H79" i="111"/>
  <c r="R79" i="111"/>
  <c r="P79" i="111"/>
  <c r="S79" i="111"/>
  <c r="F79" i="111"/>
  <c r="O79" i="111"/>
  <c r="S28" i="110"/>
  <c r="R25" i="110"/>
  <c r="J28" i="110"/>
  <c r="M28" i="110"/>
  <c r="L28" i="110"/>
  <c r="D28" i="110"/>
  <c r="U13" i="108"/>
  <c r="U33" i="108" s="1"/>
  <c r="U54" i="108" s="1"/>
  <c r="Q66" i="107"/>
  <c r="I68" i="107"/>
  <c r="P68" i="107"/>
  <c r="Q18" i="107"/>
  <c r="Q41" i="107" s="1"/>
  <c r="Q17" i="107"/>
  <c r="Q40" i="107" s="1"/>
  <c r="Q75" i="111"/>
  <c r="T75" i="111" s="1"/>
  <c r="I67" i="107"/>
  <c r="Q36" i="110"/>
  <c r="D79" i="111"/>
  <c r="L28" i="100"/>
  <c r="L50" i="100" s="1"/>
  <c r="D45" i="111"/>
  <c r="Q27" i="110"/>
  <c r="T27" i="110" s="1"/>
  <c r="L76" i="111"/>
  <c r="E79" i="111"/>
  <c r="H28" i="110"/>
  <c r="H37" i="110"/>
  <c r="Q26" i="110"/>
  <c r="T26" i="110" s="1"/>
  <c r="D38" i="110"/>
  <c r="Q39" i="110"/>
  <c r="T39" i="110" s="1"/>
  <c r="E37" i="110"/>
  <c r="G28" i="110"/>
  <c r="G37" i="110"/>
  <c r="M79" i="111"/>
  <c r="E45" i="111"/>
  <c r="C45" i="111"/>
  <c r="Q42" i="111"/>
  <c r="T42" i="111" s="1"/>
  <c r="Q44" i="111"/>
  <c r="T44" i="111" s="1"/>
  <c r="Q21" i="111"/>
  <c r="T21" i="111" s="1"/>
  <c r="Q78" i="111"/>
  <c r="T78" i="111" s="1"/>
  <c r="N79" i="111"/>
  <c r="C28" i="110"/>
  <c r="Q25" i="110"/>
  <c r="C77" i="111"/>
  <c r="Q77" i="111" s="1"/>
  <c r="T77" i="111" s="1"/>
  <c r="Q43" i="111"/>
  <c r="T43" i="111" s="1"/>
  <c r="P67" i="107"/>
  <c r="F28" i="110"/>
  <c r="D37" i="110"/>
  <c r="G40" i="110" l="1"/>
  <c r="E40" i="110"/>
  <c r="H40" i="110"/>
  <c r="Q38" i="110"/>
  <c r="T38" i="110" s="1"/>
  <c r="D40" i="110"/>
  <c r="L79" i="111"/>
  <c r="J79" i="111"/>
  <c r="K79" i="111"/>
  <c r="S33" i="110"/>
  <c r="R37" i="110"/>
  <c r="R28" i="110"/>
  <c r="T25" i="110"/>
  <c r="Q68" i="107"/>
  <c r="Q67" i="107"/>
  <c r="C79" i="111"/>
  <c r="Q76" i="111"/>
  <c r="Q45" i="111"/>
  <c r="T45" i="111" s="1"/>
  <c r="Q28" i="110"/>
  <c r="Q37" i="110"/>
  <c r="Q40" i="110" l="1"/>
  <c r="T28" i="110"/>
  <c r="R40" i="110"/>
  <c r="Q79" i="111"/>
  <c r="T79" i="111" s="1"/>
  <c r="T76" i="111"/>
  <c r="S36" i="110"/>
  <c r="T36" i="110" s="1"/>
  <c r="T33" i="110"/>
  <c r="S37" i="110"/>
  <c r="C14" i="84"/>
  <c r="S40" i="110" l="1"/>
  <c r="T40" i="110" s="1"/>
  <c r="T37" i="110"/>
  <c r="G14" i="2"/>
  <c r="G13" i="2"/>
  <c r="N45" i="100"/>
  <c r="I45" i="100"/>
  <c r="K45" i="100" s="1"/>
  <c r="G45" i="100"/>
  <c r="D45" i="100"/>
  <c r="I44" i="100"/>
  <c r="K44" i="100" s="1"/>
  <c r="G44" i="100"/>
  <c r="D44" i="100"/>
  <c r="N36" i="100"/>
  <c r="N32" i="100"/>
  <c r="N29" i="100"/>
  <c r="K26" i="100"/>
  <c r="G26" i="100"/>
  <c r="H15" i="3"/>
  <c r="G44" i="84"/>
  <c r="E44" i="84"/>
  <c r="E49" i="84"/>
  <c r="D55" i="84"/>
  <c r="D14" i="84"/>
  <c r="E7" i="84"/>
  <c r="N49" i="100" l="1"/>
  <c r="N15" i="3"/>
  <c r="J16" i="3"/>
  <c r="D34" i="84"/>
  <c r="D56" i="84" s="1"/>
  <c r="I46" i="100"/>
  <c r="I43" i="100"/>
  <c r="I42" i="100"/>
  <c r="I41" i="100"/>
  <c r="I40" i="100"/>
  <c r="I39" i="100"/>
  <c r="I38" i="100"/>
  <c r="I37" i="100"/>
  <c r="I36" i="100"/>
  <c r="I35" i="100"/>
  <c r="I34" i="100"/>
  <c r="I33" i="100"/>
  <c r="I32" i="100"/>
  <c r="I31" i="100"/>
  <c r="I30" i="100"/>
  <c r="I29" i="100"/>
  <c r="G46" i="100"/>
  <c r="D46" i="100"/>
  <c r="G43" i="100"/>
  <c r="D43" i="100"/>
  <c r="G42" i="100"/>
  <c r="D42" i="100"/>
  <c r="G41" i="100"/>
  <c r="D41" i="100"/>
  <c r="G40" i="100"/>
  <c r="D40" i="100"/>
  <c r="G39" i="100"/>
  <c r="D39" i="100"/>
  <c r="G38" i="100"/>
  <c r="D38" i="100"/>
  <c r="G37" i="100"/>
  <c r="D37" i="100"/>
  <c r="G36" i="100"/>
  <c r="D36" i="100"/>
  <c r="G35" i="100"/>
  <c r="D35" i="100"/>
  <c r="G34" i="100"/>
  <c r="D34" i="100"/>
  <c r="G33" i="100"/>
  <c r="D33" i="100"/>
  <c r="G32" i="100"/>
  <c r="D32" i="100"/>
  <c r="G31" i="100"/>
  <c r="D31" i="100"/>
  <c r="G30" i="100"/>
  <c r="D30" i="100"/>
  <c r="G29" i="100"/>
  <c r="D29" i="100"/>
  <c r="G27" i="100"/>
  <c r="G25" i="100"/>
  <c r="G24" i="100"/>
  <c r="G23" i="100"/>
  <c r="G22" i="100"/>
  <c r="G21" i="100"/>
  <c r="G20" i="100"/>
  <c r="G19" i="100"/>
  <c r="G18" i="100"/>
  <c r="G17" i="100"/>
  <c r="G16" i="100"/>
  <c r="G15" i="100"/>
  <c r="G14" i="100"/>
  <c r="G13" i="100"/>
  <c r="G12" i="100"/>
  <c r="G11" i="100"/>
  <c r="G10" i="100"/>
  <c r="G9" i="100"/>
  <c r="G8" i="100"/>
  <c r="I49" i="100" l="1"/>
  <c r="O16" i="3"/>
  <c r="K9" i="100"/>
  <c r="I28" i="100"/>
  <c r="D49" i="100"/>
  <c r="G49" i="100"/>
  <c r="G28" i="100"/>
  <c r="H50" i="100"/>
  <c r="C50" i="100"/>
  <c r="E50" i="100"/>
  <c r="F50" i="100"/>
  <c r="D14" i="2"/>
  <c r="D13" i="2"/>
  <c r="D14" i="3"/>
  <c r="D13" i="3"/>
  <c r="D12" i="3"/>
  <c r="D11" i="3"/>
  <c r="D10" i="3"/>
  <c r="D9" i="3"/>
  <c r="D8" i="3"/>
  <c r="G14" i="3"/>
  <c r="G13" i="3"/>
  <c r="G12" i="3"/>
  <c r="G11" i="3"/>
  <c r="G10" i="3"/>
  <c r="G9" i="3"/>
  <c r="G8" i="3"/>
  <c r="I50" i="100" l="1"/>
  <c r="G50" i="100"/>
  <c r="B50" i="100"/>
  <c r="F15" i="3"/>
  <c r="C15" i="3"/>
  <c r="D50" i="100"/>
  <c r="L15" i="3"/>
  <c r="I15" i="3"/>
  <c r="H13" i="2"/>
  <c r="C13" i="2" l="1"/>
  <c r="F13" i="2"/>
  <c r="I14" i="2"/>
  <c r="R38" i="79" l="1"/>
  <c r="R39" i="79" s="1"/>
  <c r="S38" i="79"/>
  <c r="S39" i="79" s="1"/>
  <c r="Q38" i="79" l="1"/>
  <c r="T38" i="79" l="1"/>
  <c r="T39" i="79" s="1"/>
  <c r="Q39" i="79"/>
  <c r="E21" i="84" l="1"/>
  <c r="G35" i="84"/>
  <c r="E39" i="84"/>
  <c r="E35" i="84"/>
  <c r="G19" i="84" l="1"/>
  <c r="G8" i="84"/>
  <c r="E19" i="84"/>
  <c r="F14" i="84"/>
  <c r="E8" i="84"/>
  <c r="H14" i="3" l="1"/>
  <c r="J15" i="3" s="1"/>
  <c r="N14" i="3" l="1"/>
  <c r="O15" i="3" s="1"/>
  <c r="L14" i="3" l="1"/>
  <c r="K46" i="100" l="1"/>
  <c r="K43" i="100"/>
  <c r="K42" i="100"/>
  <c r="K41" i="100"/>
  <c r="K40" i="100"/>
  <c r="K39" i="100"/>
  <c r="K38" i="100"/>
  <c r="K37" i="100"/>
  <c r="K36" i="100"/>
  <c r="K35" i="100"/>
  <c r="K34" i="100"/>
  <c r="K33" i="100"/>
  <c r="K32" i="100"/>
  <c r="K31" i="100"/>
  <c r="K30" i="100"/>
  <c r="O28" i="100"/>
  <c r="O50" i="100" s="1"/>
  <c r="M28" i="100"/>
  <c r="M50" i="100" s="1"/>
  <c r="K27" i="100"/>
  <c r="K25" i="100"/>
  <c r="K24" i="100"/>
  <c r="K23" i="100"/>
  <c r="K22" i="100"/>
  <c r="K21" i="100"/>
  <c r="K20" i="100"/>
  <c r="K19" i="100"/>
  <c r="K18" i="100"/>
  <c r="K17" i="100"/>
  <c r="K16" i="100"/>
  <c r="K15" i="100"/>
  <c r="K13" i="100"/>
  <c r="G201" i="9"/>
  <c r="F201" i="9"/>
  <c r="E201" i="9"/>
  <c r="D201" i="9"/>
  <c r="C198" i="9"/>
  <c r="C201" i="9" s="1"/>
  <c r="G193" i="9"/>
  <c r="F193" i="9"/>
  <c r="E193" i="9"/>
  <c r="D193" i="9"/>
  <c r="C190" i="9"/>
  <c r="C193" i="9" s="1"/>
  <c r="F55" i="84"/>
  <c r="E55" i="84"/>
  <c r="H72" i="93"/>
  <c r="G72" i="93"/>
  <c r="D72" i="93"/>
  <c r="H71" i="93"/>
  <c r="F71" i="93" s="1"/>
  <c r="G71" i="93"/>
  <c r="D71" i="93"/>
  <c r="H70" i="93"/>
  <c r="F70" i="93" s="1"/>
  <c r="G70" i="93"/>
  <c r="D70" i="93"/>
  <c r="H69" i="93"/>
  <c r="G69" i="93"/>
  <c r="D69" i="93"/>
  <c r="H68" i="93"/>
  <c r="G68" i="93"/>
  <c r="D68" i="93"/>
  <c r="H67" i="93"/>
  <c r="G67" i="93"/>
  <c r="D67" i="93"/>
  <c r="H66" i="93"/>
  <c r="C66" i="93" s="1"/>
  <c r="G66" i="93"/>
  <c r="D66" i="93"/>
  <c r="H65" i="93"/>
  <c r="F65" i="93" s="1"/>
  <c r="G65" i="93"/>
  <c r="D65" i="93"/>
  <c r="H64" i="93"/>
  <c r="G64" i="93"/>
  <c r="D64" i="93"/>
  <c r="H63" i="93"/>
  <c r="G63" i="93"/>
  <c r="D63" i="93"/>
  <c r="H62" i="93"/>
  <c r="G62" i="93"/>
  <c r="D62" i="93"/>
  <c r="H61" i="93"/>
  <c r="G61" i="93"/>
  <c r="D61" i="93"/>
  <c r="H60" i="93"/>
  <c r="F60" i="93" s="1"/>
  <c r="G60" i="93"/>
  <c r="D60" i="93"/>
  <c r="G59" i="93"/>
  <c r="D59" i="93"/>
  <c r="H58" i="93"/>
  <c r="G58" i="93"/>
  <c r="D58" i="93"/>
  <c r="H57" i="93"/>
  <c r="G57" i="93"/>
  <c r="D57" i="93"/>
  <c r="H56" i="93"/>
  <c r="C56" i="93" s="1"/>
  <c r="G56" i="93"/>
  <c r="D56" i="93"/>
  <c r="H55" i="93"/>
  <c r="C55" i="93" s="1"/>
  <c r="G55" i="93"/>
  <c r="D55" i="93"/>
  <c r="H54" i="93"/>
  <c r="G54" i="93"/>
  <c r="D54" i="93"/>
  <c r="H53" i="93"/>
  <c r="G53" i="93"/>
  <c r="D53" i="93"/>
  <c r="H52" i="93"/>
  <c r="F52" i="93" s="1"/>
  <c r="F54" i="93" l="1"/>
  <c r="C64" i="93"/>
  <c r="N28" i="100"/>
  <c r="N50" i="100" s="1"/>
  <c r="F68" i="93"/>
  <c r="F72" i="93"/>
  <c r="F58" i="93"/>
  <c r="C65" i="93"/>
  <c r="J57" i="93"/>
  <c r="J63" i="93"/>
  <c r="C68" i="93"/>
  <c r="J69" i="93"/>
  <c r="F55" i="93"/>
  <c r="C57" i="93"/>
  <c r="C62" i="93"/>
  <c r="F66" i="93"/>
  <c r="C71" i="93"/>
  <c r="F57" i="93"/>
  <c r="F62" i="93"/>
  <c r="C67" i="93"/>
  <c r="J53" i="93"/>
  <c r="C58" i="93"/>
  <c r="F67" i="93"/>
  <c r="C72" i="93"/>
  <c r="C54" i="93"/>
  <c r="F64" i="93"/>
  <c r="J56" i="93"/>
  <c r="F56" i="93"/>
  <c r="F61" i="93"/>
  <c r="J66" i="93"/>
  <c r="K14" i="100"/>
  <c r="K28" i="100" s="1"/>
  <c r="K29" i="100"/>
  <c r="K49" i="100" s="1"/>
  <c r="K50" i="100" s="1"/>
  <c r="J58" i="93"/>
  <c r="F63" i="93"/>
  <c r="C63" i="93"/>
  <c r="J72" i="93"/>
  <c r="C70" i="93"/>
  <c r="J70" i="93"/>
  <c r="J54" i="93"/>
  <c r="J71" i="93"/>
  <c r="J67" i="93"/>
  <c r="J62" i="93"/>
  <c r="F53" i="93"/>
  <c r="C53" i="93"/>
  <c r="J61" i="93"/>
  <c r="C60" i="93"/>
  <c r="C61" i="93"/>
  <c r="J64" i="93"/>
  <c r="J68" i="93"/>
  <c r="C69" i="93"/>
  <c r="C52" i="93"/>
  <c r="J55" i="93"/>
  <c r="J65" i="93"/>
  <c r="F69" i="93"/>
  <c r="H59" i="93"/>
  <c r="J60" i="93" l="1"/>
  <c r="J59" i="93"/>
  <c r="F59" i="93"/>
  <c r="C59" i="93"/>
  <c r="M14" i="3" l="1"/>
  <c r="C14" i="3" l="1"/>
  <c r="I14" i="3"/>
  <c r="F14" i="3"/>
  <c r="G185" i="9"/>
  <c r="F185" i="9"/>
  <c r="E185" i="9"/>
  <c r="D185" i="9"/>
  <c r="C182" i="9"/>
  <c r="C185" i="9" s="1"/>
  <c r="G177" i="9"/>
  <c r="F177" i="9"/>
  <c r="E177" i="9"/>
  <c r="D177" i="9"/>
  <c r="C177" i="9"/>
  <c r="G169" i="9"/>
  <c r="F169" i="9"/>
  <c r="E169" i="9"/>
  <c r="D169" i="9"/>
  <c r="C169" i="9"/>
  <c r="G161" i="9"/>
  <c r="F161" i="9"/>
  <c r="E161" i="9"/>
  <c r="D161" i="9"/>
  <c r="C161" i="9"/>
  <c r="G153" i="9"/>
  <c r="F153" i="9"/>
  <c r="E153" i="9"/>
  <c r="D153" i="9"/>
  <c r="C153" i="9"/>
  <c r="G145" i="9"/>
  <c r="F145" i="9"/>
  <c r="E145" i="9"/>
  <c r="D145" i="9"/>
  <c r="C145" i="9"/>
  <c r="G137" i="9"/>
  <c r="F137" i="9"/>
  <c r="E137" i="9"/>
  <c r="D137" i="9"/>
  <c r="G129" i="9"/>
  <c r="F129" i="9"/>
  <c r="E129" i="9"/>
  <c r="D129" i="9"/>
  <c r="C129" i="9"/>
  <c r="G121" i="9"/>
  <c r="F121" i="9"/>
  <c r="E121" i="9"/>
  <c r="D121" i="9"/>
  <c r="C121" i="9"/>
  <c r="G113" i="9"/>
  <c r="F113" i="9"/>
  <c r="E113" i="9"/>
  <c r="D113" i="9"/>
  <c r="C113" i="9"/>
  <c r="G104" i="9"/>
  <c r="F104" i="9"/>
  <c r="E104" i="9"/>
  <c r="D104" i="9"/>
  <c r="C104" i="9"/>
  <c r="G95" i="9"/>
  <c r="F95" i="9"/>
  <c r="E95" i="9"/>
  <c r="D95" i="9"/>
  <c r="C95" i="9"/>
  <c r="G86" i="9"/>
  <c r="F86" i="9"/>
  <c r="E86" i="9"/>
  <c r="D86" i="9"/>
  <c r="C86" i="9"/>
  <c r="F77" i="9"/>
  <c r="D77" i="9"/>
  <c r="C77" i="9"/>
  <c r="G73" i="9"/>
  <c r="G77" i="9" s="1"/>
  <c r="E73" i="9"/>
  <c r="E77" i="9" s="1"/>
  <c r="G69" i="9"/>
  <c r="F69" i="9"/>
  <c r="E69" i="9"/>
  <c r="D69" i="9"/>
  <c r="C69" i="9"/>
  <c r="G60" i="9"/>
  <c r="F60" i="9"/>
  <c r="E60" i="9"/>
  <c r="D60" i="9"/>
  <c r="C56" i="9"/>
  <c r="C60" i="9" s="1"/>
  <c r="G51" i="9"/>
  <c r="F51" i="9"/>
  <c r="E51" i="9"/>
  <c r="D51" i="9"/>
  <c r="C51" i="9"/>
  <c r="G42" i="9"/>
  <c r="F42" i="9"/>
  <c r="E42" i="9"/>
  <c r="D42" i="9"/>
  <c r="C42" i="9"/>
  <c r="G33" i="9"/>
  <c r="F33" i="9"/>
  <c r="E33" i="9"/>
  <c r="D33" i="9"/>
  <c r="C33" i="9"/>
  <c r="G24" i="9"/>
  <c r="F24" i="9"/>
  <c r="E24" i="9"/>
  <c r="D24" i="9"/>
  <c r="C24" i="9"/>
  <c r="G15" i="9"/>
  <c r="F15" i="9"/>
  <c r="E15" i="9"/>
  <c r="D15" i="9"/>
  <c r="C15" i="9"/>
  <c r="G55" i="84"/>
  <c r="F34" i="84"/>
  <c r="F56" i="84" s="1"/>
  <c r="G7" i="84"/>
  <c r="E14" i="84"/>
  <c r="E34" i="84" s="1"/>
  <c r="E56" i="84" s="1"/>
  <c r="M13" i="3"/>
  <c r="H13" i="3"/>
  <c r="M12" i="3"/>
  <c r="H12" i="3"/>
  <c r="M11" i="3"/>
  <c r="H11" i="3"/>
  <c r="M10" i="3"/>
  <c r="H10" i="3"/>
  <c r="M9" i="3"/>
  <c r="H9" i="3"/>
  <c r="M8" i="3"/>
  <c r="H8" i="3"/>
  <c r="J8" i="3" s="1"/>
  <c r="I13" i="2"/>
  <c r="G12" i="2"/>
  <c r="D12" i="2"/>
  <c r="I11" i="2"/>
  <c r="G11" i="2"/>
  <c r="D11" i="2"/>
  <c r="G10" i="2"/>
  <c r="D10" i="2"/>
  <c r="I10" i="2"/>
  <c r="G9" i="2"/>
  <c r="D9" i="2"/>
  <c r="G8" i="2"/>
  <c r="D8" i="2"/>
  <c r="I7" i="2"/>
  <c r="G7" i="2"/>
  <c r="AX75" i="45"/>
  <c r="AW75" i="45"/>
  <c r="AV75" i="45"/>
  <c r="AU75" i="45"/>
  <c r="AT75" i="45"/>
  <c r="AS75" i="45"/>
  <c r="AR75" i="45"/>
  <c r="AQ75" i="45"/>
  <c r="AP75" i="45"/>
  <c r="AO75" i="45"/>
  <c r="AN75" i="45"/>
  <c r="AM75" i="45"/>
  <c r="AL75" i="45"/>
  <c r="AK75" i="45"/>
  <c r="AJ75" i="45"/>
  <c r="AI75" i="45"/>
  <c r="AH75" i="45"/>
  <c r="AG75" i="45"/>
  <c r="AF75" i="45"/>
  <c r="AE75" i="45"/>
  <c r="AD75" i="45"/>
  <c r="AC75" i="45"/>
  <c r="AB75" i="45"/>
  <c r="AA75" i="45"/>
  <c r="Z75" i="45"/>
  <c r="Y75" i="45"/>
  <c r="X75" i="45"/>
  <c r="W75" i="45"/>
  <c r="V75" i="45"/>
  <c r="U75" i="45"/>
  <c r="T75" i="45"/>
  <c r="S75" i="45"/>
  <c r="R75" i="45"/>
  <c r="Q75" i="45"/>
  <c r="P75" i="45"/>
  <c r="O75" i="45"/>
  <c r="N75" i="45"/>
  <c r="M75" i="45"/>
  <c r="L75" i="45"/>
  <c r="K75" i="45"/>
  <c r="J75" i="45"/>
  <c r="I75" i="45"/>
  <c r="H75" i="45"/>
  <c r="G75" i="45"/>
  <c r="F75" i="45"/>
  <c r="E75" i="45"/>
  <c r="D75" i="45"/>
  <c r="C75" i="45"/>
  <c r="B75" i="45"/>
  <c r="A75" i="45"/>
  <c r="C34" i="84" l="1"/>
  <c r="C56" i="84" s="1"/>
  <c r="N12" i="3"/>
  <c r="I12" i="3" s="1"/>
  <c r="J12" i="3"/>
  <c r="N11" i="3"/>
  <c r="I11" i="3" s="1"/>
  <c r="J11" i="3"/>
  <c r="N10" i="3"/>
  <c r="I10" i="3" s="1"/>
  <c r="J10" i="3"/>
  <c r="F13" i="3"/>
  <c r="J13" i="3"/>
  <c r="J14" i="3"/>
  <c r="N9" i="3"/>
  <c r="L9" i="3" s="1"/>
  <c r="J9" i="3"/>
  <c r="G14" i="84"/>
  <c r="G34" i="84" s="1"/>
  <c r="G56" i="84" s="1"/>
  <c r="F9" i="3"/>
  <c r="N13" i="3"/>
  <c r="I12" i="2"/>
  <c r="C12" i="3"/>
  <c r="N8" i="3"/>
  <c r="L8" i="3" s="1"/>
  <c r="C11" i="3"/>
  <c r="C9" i="3"/>
  <c r="C13" i="3"/>
  <c r="C10" i="3"/>
  <c r="L12" i="3"/>
  <c r="F12" i="3"/>
  <c r="F11" i="3"/>
  <c r="C8" i="3"/>
  <c r="F10" i="3"/>
  <c r="F8" i="3"/>
  <c r="I9" i="2"/>
  <c r="I8" i="2"/>
  <c r="B14" i="84"/>
  <c r="B34" i="84" s="1"/>
  <c r="B56" i="84" s="1"/>
  <c r="I9" i="3" l="1"/>
  <c r="O12" i="3"/>
  <c r="L11" i="3"/>
  <c r="O8" i="3"/>
  <c r="O10" i="3"/>
  <c r="I8" i="3"/>
  <c r="O13" i="3"/>
  <c r="O14" i="3"/>
  <c r="I13" i="3"/>
  <c r="O11" i="3"/>
  <c r="L13" i="3"/>
  <c r="L10" i="3"/>
  <c r="O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sumanta</author>
  </authors>
  <commentList>
    <comment ref="B4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sumanta:</t>
        </r>
        <r>
          <rPr>
            <sz val="9"/>
            <color indexed="81"/>
            <rFont val="Tahoma"/>
            <family val="2"/>
          </rPr>
          <t xml:space="preserve">
Link sheet DT4.8</t>
        </r>
      </text>
    </comment>
    <comment ref="C4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sumanta:</t>
        </r>
        <r>
          <rPr>
            <sz val="9"/>
            <color indexed="81"/>
            <rFont val="Tahoma"/>
            <family val="2"/>
          </rPr>
          <t xml:space="preserve">
Link sheet DT18</t>
        </r>
      </text>
    </comment>
  </commentList>
</comments>
</file>

<file path=xl/sharedStrings.xml><?xml version="1.0" encoding="utf-8"?>
<sst xmlns="http://schemas.openxmlformats.org/spreadsheetml/2006/main" count="2866" uniqueCount="510">
  <si>
    <t>Year</t>
  </si>
  <si>
    <t>Raw coal</t>
  </si>
  <si>
    <t>Lignite</t>
  </si>
  <si>
    <t>1993-94</t>
  </si>
  <si>
    <t>1994-95</t>
  </si>
  <si>
    <t>1995-96</t>
  </si>
  <si>
    <t>1996-97</t>
  </si>
  <si>
    <t>1997-98</t>
  </si>
  <si>
    <t>1998-99</t>
  </si>
  <si>
    <t>Raw Coal</t>
  </si>
  <si>
    <t xml:space="preserve"> Coking Coal</t>
  </si>
  <si>
    <t xml:space="preserve"> Non Coking Coal</t>
  </si>
  <si>
    <t>1999-00</t>
  </si>
  <si>
    <t>2000-01</t>
  </si>
  <si>
    <t>2001-02</t>
  </si>
  <si>
    <t>Hard Coke</t>
  </si>
  <si>
    <t>Desp.</t>
  </si>
  <si>
    <t>TOTAL</t>
  </si>
  <si>
    <t>Quantity</t>
  </si>
  <si>
    <t>Growth (%)</t>
  </si>
  <si>
    <t>Growth(%)</t>
  </si>
  <si>
    <t>ECL</t>
  </si>
  <si>
    <t>BCCL</t>
  </si>
  <si>
    <t>CCL</t>
  </si>
  <si>
    <t>NCL</t>
  </si>
  <si>
    <t>WCL</t>
  </si>
  <si>
    <t>SECL</t>
  </si>
  <si>
    <t>MCL</t>
  </si>
  <si>
    <t>NEC</t>
  </si>
  <si>
    <t>SCCL</t>
  </si>
  <si>
    <t>DVC</t>
  </si>
  <si>
    <t>IISCO</t>
  </si>
  <si>
    <t>JKML</t>
  </si>
  <si>
    <t>JSPL</t>
  </si>
  <si>
    <t>CIL</t>
  </si>
  <si>
    <t>PUBLIC</t>
  </si>
  <si>
    <t>PRIVATE</t>
  </si>
  <si>
    <t>Steel-I</t>
  </si>
  <si>
    <t>Steel-II</t>
  </si>
  <si>
    <t>SC-1</t>
  </si>
  <si>
    <t>Wash-I</t>
  </si>
  <si>
    <t>Wash-II</t>
  </si>
  <si>
    <t>Wash-III</t>
  </si>
  <si>
    <t>Wash-IV</t>
  </si>
  <si>
    <t>Met.Coal</t>
  </si>
  <si>
    <t>Non Met</t>
  </si>
  <si>
    <t>Ungr</t>
  </si>
  <si>
    <t>Companies</t>
  </si>
  <si>
    <t xml:space="preserve">Total </t>
  </si>
  <si>
    <t>Meghalaya</t>
  </si>
  <si>
    <t>Total</t>
  </si>
  <si>
    <t>Company</t>
  </si>
  <si>
    <t>Power</t>
  </si>
  <si>
    <t>Steel</t>
  </si>
  <si>
    <t>Cement</t>
  </si>
  <si>
    <t>Chemical</t>
  </si>
  <si>
    <t>Paper</t>
  </si>
  <si>
    <t>Brick</t>
  </si>
  <si>
    <t>Others</t>
  </si>
  <si>
    <t>Op.St.</t>
  </si>
  <si>
    <t>Prdn.</t>
  </si>
  <si>
    <t>Production</t>
  </si>
  <si>
    <t>Sectors</t>
  </si>
  <si>
    <t>Coking Coal</t>
  </si>
  <si>
    <t>NLC</t>
  </si>
  <si>
    <t>GMDCL</t>
  </si>
  <si>
    <t>GIPCL</t>
  </si>
  <si>
    <t xml:space="preserve">Tot Ckg. </t>
  </si>
  <si>
    <t>DCC</t>
  </si>
  <si>
    <t>SAIL</t>
  </si>
  <si>
    <t>FCI</t>
  </si>
  <si>
    <t xml:space="preserve">Company </t>
  </si>
  <si>
    <t>Fertilizer</t>
  </si>
  <si>
    <t>Textiles</t>
  </si>
  <si>
    <t>B &amp; C</t>
  </si>
  <si>
    <t>NLCL</t>
  </si>
  <si>
    <t>2002-03</t>
  </si>
  <si>
    <t>JSMDCL</t>
  </si>
  <si>
    <t>Power (Utility)</t>
  </si>
  <si>
    <t>Power (Captive)</t>
  </si>
  <si>
    <t>Steel (Boilers)</t>
  </si>
  <si>
    <t>Sponge Iron</t>
  </si>
  <si>
    <t>Fertilisers</t>
  </si>
  <si>
    <t>Pulp &amp; Paper</t>
  </si>
  <si>
    <t>Colliery Staff</t>
  </si>
  <si>
    <t>Other</t>
  </si>
  <si>
    <t>Total Offtake</t>
  </si>
  <si>
    <t>RSMML</t>
  </si>
  <si>
    <t>Cokeries</t>
  </si>
  <si>
    <t>Chhattisgarh</t>
  </si>
  <si>
    <t>RINL</t>
  </si>
  <si>
    <t>Colliery Own - Consumption</t>
  </si>
  <si>
    <t>Total Public</t>
  </si>
  <si>
    <t>Total Private</t>
  </si>
  <si>
    <t>2003-04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</si>
  <si>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</si>
  <si>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</si>
  <si>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</si>
  <si>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</si>
  <si>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</si>
  <si>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</si>
  <si>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</si>
  <si>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</si>
  <si>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</si>
  <si>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</si>
  <si>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</si>
  <si>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</si>
  <si>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</si>
  <si>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</si>
  <si>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</si>
  <si>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</si>
  <si>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</si>
  <si>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</si>
  <si>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</si>
  <si>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Textiles &amp; Rayons</t>
  </si>
  <si>
    <t>Closing Stock</t>
  </si>
  <si>
    <t>Assam</t>
  </si>
  <si>
    <t>Jharkhand</t>
  </si>
  <si>
    <t>2004-05</t>
  </si>
  <si>
    <t>HIL</t>
  </si>
  <si>
    <t>Other basic-Metal (Aluminium etc)</t>
  </si>
  <si>
    <t>2005-06</t>
  </si>
  <si>
    <t>2006-07</t>
  </si>
  <si>
    <t>PIL</t>
  </si>
  <si>
    <t>GHCL</t>
  </si>
  <si>
    <t>2007-08</t>
  </si>
  <si>
    <t>Month</t>
  </si>
  <si>
    <t>Non Coking Coal</t>
  </si>
  <si>
    <t>Share (%)</t>
  </si>
  <si>
    <t>LIGNITE :</t>
  </si>
  <si>
    <t>SIL</t>
  </si>
  <si>
    <t>Jammu &amp; Kashmir</t>
  </si>
  <si>
    <t>Uttar Pradesh</t>
  </si>
  <si>
    <t>All India</t>
  </si>
  <si>
    <t>Total Coal</t>
  </si>
  <si>
    <t>SC-I</t>
  </si>
  <si>
    <t>Tot. Nckg</t>
  </si>
  <si>
    <t>Type</t>
  </si>
  <si>
    <t>Madhya Pradesh</t>
  </si>
  <si>
    <t>West Bengal</t>
  </si>
  <si>
    <t>Grade</t>
  </si>
  <si>
    <t>Coll. Con.</t>
  </si>
  <si>
    <t>Coll. Con</t>
  </si>
  <si>
    <t>JPL</t>
  </si>
  <si>
    <t>(20)</t>
  </si>
  <si>
    <t>Maharashtra</t>
  </si>
  <si>
    <t>Washed Coal</t>
  </si>
  <si>
    <t>Middlings</t>
  </si>
  <si>
    <t>Haryana</t>
  </si>
  <si>
    <t>Kerala</t>
  </si>
  <si>
    <t>Karnataka</t>
  </si>
  <si>
    <t>Rajasthan</t>
  </si>
  <si>
    <t>Tamilnadu</t>
  </si>
  <si>
    <t>(32)</t>
  </si>
  <si>
    <t>(33)</t>
  </si>
  <si>
    <t>(34)</t>
  </si>
  <si>
    <t>(35)</t>
  </si>
  <si>
    <t>(36)</t>
  </si>
  <si>
    <t>(37)</t>
  </si>
  <si>
    <t>(38)</t>
  </si>
  <si>
    <t>(39)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</si>
  <si>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</si>
  <si>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</si>
  <si>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</si>
  <si>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</si>
  <si>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</si>
  <si>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</si>
  <si>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</si>
  <si>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</si>
  <si>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</si>
  <si>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</si>
  <si>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Coking</t>
  </si>
  <si>
    <t>N-Coking</t>
  </si>
  <si>
    <t>Contd….</t>
  </si>
  <si>
    <t>2008-09</t>
  </si>
  <si>
    <t>SEML</t>
  </si>
  <si>
    <t>TSL</t>
  </si>
  <si>
    <t>Metallurgical Use</t>
  </si>
  <si>
    <t>Direct Feed</t>
  </si>
  <si>
    <t>Bricks</t>
  </si>
  <si>
    <t>CIL Coke</t>
  </si>
  <si>
    <t>Coke Fines</t>
  </si>
  <si>
    <t>Coal gas (Unit: NM3)</t>
  </si>
  <si>
    <t>Coal Fines</t>
  </si>
  <si>
    <t>2009-10</t>
  </si>
  <si>
    <t>WBPDCL</t>
  </si>
  <si>
    <t>Grand Total</t>
  </si>
  <si>
    <t>2010-11</t>
  </si>
  <si>
    <t xml:space="preserve">       State : Arunachal Pradesh</t>
  </si>
  <si>
    <t>2011-12</t>
  </si>
  <si>
    <t>TUML</t>
  </si>
  <si>
    <t>BSIL</t>
  </si>
  <si>
    <t>Non-Coking</t>
  </si>
  <si>
    <t>VSLPPL</t>
  </si>
  <si>
    <t>2012-13</t>
  </si>
  <si>
    <t>Total  Coal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</si>
  <si>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</si>
  <si>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</si>
  <si>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</si>
  <si>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</si>
  <si>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</si>
  <si>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</si>
  <si>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</si>
  <si>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</si>
  <si>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</si>
  <si>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</si>
  <si>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</si>
  <si>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</si>
  <si>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</si>
  <si>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</si>
  <si>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</si>
  <si>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</si>
  <si>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</si>
  <si>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SPL</t>
  </si>
  <si>
    <t>BLMCL</t>
  </si>
  <si>
    <t>Total Non Coking</t>
  </si>
  <si>
    <t>2013-14</t>
  </si>
  <si>
    <t>RRVUNL</t>
  </si>
  <si>
    <t>UNG</t>
  </si>
  <si>
    <t>Odisha</t>
  </si>
  <si>
    <t>Block</t>
  </si>
  <si>
    <t>State</t>
  </si>
  <si>
    <t>Tasra</t>
  </si>
  <si>
    <t>Barjora North</t>
  </si>
  <si>
    <t>Trans Damodar</t>
  </si>
  <si>
    <t>Amelia North</t>
  </si>
  <si>
    <t>Belgaon</t>
  </si>
  <si>
    <t>Gare Palma IV/1</t>
  </si>
  <si>
    <t>Gare Palma IV/4</t>
  </si>
  <si>
    <t>Gare Palma IV/7</t>
  </si>
  <si>
    <t>Kathautia</t>
  </si>
  <si>
    <t>Marki Mangli I</t>
  </si>
  <si>
    <t>Moher &amp; Moher Amlori Extn</t>
  </si>
  <si>
    <t>Sarshatali</t>
  </si>
  <si>
    <t>Parsa East &amp; Kanta Basan</t>
  </si>
  <si>
    <t>2014-15</t>
  </si>
  <si>
    <t>Telangana</t>
  </si>
  <si>
    <t xml:space="preserve">     (Quantity in Million Tonnes)</t>
  </si>
  <si>
    <t>2015-16</t>
  </si>
  <si>
    <t>BALCO</t>
  </si>
  <si>
    <t>JPVL</t>
  </si>
  <si>
    <t>CESC</t>
  </si>
  <si>
    <t>SECL(GP-IV/2&amp;3)</t>
  </si>
  <si>
    <t>Share %</t>
  </si>
  <si>
    <t>-</t>
  </si>
  <si>
    <t xml:space="preserve">All India </t>
  </si>
  <si>
    <t>Total Despatch</t>
  </si>
  <si>
    <t>Gujarat</t>
  </si>
  <si>
    <t>Washed Coal 
(N-Coking)</t>
  </si>
  <si>
    <t>Middlings
(N-Coking)</t>
  </si>
  <si>
    <t>Middlings
(Coking)</t>
  </si>
  <si>
    <t>2016-17</t>
  </si>
  <si>
    <t>HIL_GP_IV/4</t>
  </si>
  <si>
    <t>HIL_GP_IV/5</t>
  </si>
  <si>
    <t>NTPC</t>
  </si>
  <si>
    <t>RCCPL</t>
  </si>
  <si>
    <t>SECL(GP-IV/1)</t>
  </si>
  <si>
    <t>Private</t>
  </si>
  <si>
    <t>Public</t>
  </si>
  <si>
    <t>Bihar</t>
  </si>
  <si>
    <t>Pakri Barwadih</t>
  </si>
  <si>
    <t>Sial Ghogri</t>
  </si>
  <si>
    <t>2017-18</t>
  </si>
  <si>
    <t>Madhya
Pradesh</t>
  </si>
  <si>
    <t>Jammu &amp;
 Kashmir</t>
  </si>
  <si>
    <t>Uttar
Pradesh</t>
  </si>
  <si>
    <t>West
Bengal</t>
  </si>
  <si>
    <t>Other basic-Metal
(Aluminium etc)</t>
  </si>
  <si>
    <t>Colliery Own -
Consumption</t>
  </si>
  <si>
    <t>Coking
Washery</t>
  </si>
  <si>
    <t>Closing
Stock</t>
  </si>
  <si>
    <t>Opening
Stock</t>
  </si>
  <si>
    <t>Colliery
Consumption</t>
  </si>
  <si>
    <t>HIL_KOC</t>
  </si>
  <si>
    <t>GRAND TOTAL</t>
  </si>
  <si>
    <t>Raw Coal/
Coal
Product</t>
  </si>
  <si>
    <t>Grand
Total</t>
  </si>
  <si>
    <t>Colliery Own
Consumption</t>
  </si>
  <si>
    <t xml:space="preserve">Non Coking
 Washery </t>
  </si>
  <si>
    <t>Percentage of
change over
previous year</t>
  </si>
  <si>
    <t>2018-19</t>
  </si>
  <si>
    <t>AMBUJA</t>
  </si>
  <si>
    <t>Dulanga</t>
  </si>
  <si>
    <t>Barjora</t>
  </si>
  <si>
    <t>Chotia II</t>
  </si>
  <si>
    <t>Gare Palma IV/8</t>
  </si>
  <si>
    <t>Tadicherla</t>
  </si>
  <si>
    <t xml:space="preserve">Non Coking
Washery </t>
  </si>
  <si>
    <t>Direct
Feed</t>
  </si>
  <si>
    <t>Power
(Utility)</t>
  </si>
  <si>
    <t>Power
(Captive)</t>
  </si>
  <si>
    <t>Steel
(Boilers)</t>
  </si>
  <si>
    <t>Pulp &amp;
Paper</t>
  </si>
  <si>
    <t>Textiles &amp;
Rayons</t>
  </si>
  <si>
    <t>Other basic
Metal
(Aluminium etc)</t>
  </si>
  <si>
    <t>Total
Coking</t>
  </si>
  <si>
    <t>2019-20</t>
  </si>
  <si>
    <t>OCPL</t>
  </si>
  <si>
    <t>Manoharpur</t>
  </si>
  <si>
    <t>CSPGCL</t>
  </si>
  <si>
    <t>Wash-V</t>
  </si>
  <si>
    <t>Wash-VI</t>
  </si>
  <si>
    <t>Rail</t>
  </si>
  <si>
    <t>Road</t>
  </si>
  <si>
    <t>Belt</t>
  </si>
  <si>
    <t>Rope</t>
  </si>
  <si>
    <t>Mgr</t>
  </si>
  <si>
    <t>2020-21</t>
  </si>
  <si>
    <t>Total Solid Fossil Fuel</t>
  </si>
  <si>
    <t>Change Over Previous Year (%)</t>
  </si>
  <si>
    <t>Share in Total Solid Fossil Fuel (%)</t>
  </si>
  <si>
    <t>Share in Total Coking Coal (%)</t>
  </si>
  <si>
    <t>Share in Total Raw Coal(%)</t>
  </si>
  <si>
    <t>Share in Total Raw Coal (%)</t>
  </si>
  <si>
    <t>Despatch</t>
  </si>
  <si>
    <t>Total
Despatch</t>
  </si>
  <si>
    <t>Off-take</t>
  </si>
  <si>
    <t>Despatch of Coking Coal</t>
  </si>
  <si>
    <t xml:space="preserve"> Non-Coking Coal</t>
  </si>
  <si>
    <t>Availability</t>
  </si>
  <si>
    <t>Off-Take</t>
  </si>
  <si>
    <t>Captive</t>
  </si>
  <si>
    <t>Non-Captive</t>
  </si>
  <si>
    <t>All  India</t>
  </si>
  <si>
    <t>Total CIL</t>
  </si>
  <si>
    <t>Coking
Coal</t>
  </si>
  <si>
    <t>Non
Coking
Coal</t>
  </si>
  <si>
    <t>Total
Coal</t>
  </si>
  <si>
    <t>Tallipalli</t>
  </si>
  <si>
    <t>Talabira II &amp; III</t>
  </si>
  <si>
    <t>Gangaramchak Bhadulia</t>
  </si>
  <si>
    <t>DPL</t>
  </si>
  <si>
    <t>NLCIL</t>
  </si>
  <si>
    <t>GPCL</t>
  </si>
  <si>
    <t>Type of Coal,
Coal Products
&amp; Lignite</t>
  </si>
  <si>
    <t>Raw Coal(External)</t>
  </si>
  <si>
    <t xml:space="preserve">COAL : </t>
  </si>
  <si>
    <t>Delhi</t>
  </si>
  <si>
    <t>Punjab</t>
  </si>
  <si>
    <t>Contd…..</t>
  </si>
  <si>
    <t>Total Coal &amp; Lignite</t>
  </si>
  <si>
    <r>
      <t>1</t>
    </r>
    <r>
      <rPr>
        <b/>
        <vertAlign val="superscript"/>
        <sz val="10"/>
        <rFont val="Arial Narrow"/>
        <family val="2"/>
      </rPr>
      <t>st</t>
    </r>
    <r>
      <rPr>
        <b/>
        <sz val="10"/>
        <rFont val="Arial Narrow"/>
        <family val="2"/>
      </rPr>
      <t xml:space="preserve"> Quarter</t>
    </r>
  </si>
  <si>
    <r>
      <t>2</t>
    </r>
    <r>
      <rPr>
        <b/>
        <vertAlign val="superscript"/>
        <sz val="10"/>
        <rFont val="Arial Narrow"/>
        <family val="2"/>
      </rPr>
      <t>nd</t>
    </r>
    <r>
      <rPr>
        <b/>
        <sz val="10"/>
        <rFont val="Arial Narrow"/>
        <family val="2"/>
      </rPr>
      <t xml:space="preserve"> Quarter</t>
    </r>
  </si>
  <si>
    <r>
      <t>3</t>
    </r>
    <r>
      <rPr>
        <b/>
        <vertAlign val="superscript"/>
        <sz val="10"/>
        <rFont val="Arial Narrow"/>
        <family val="2"/>
      </rPr>
      <t>rd</t>
    </r>
    <r>
      <rPr>
        <b/>
        <sz val="10"/>
        <rFont val="Arial Narrow"/>
        <family val="2"/>
      </rPr>
      <t xml:space="preserve"> Quarter</t>
    </r>
  </si>
  <si>
    <r>
      <t>4</t>
    </r>
    <r>
      <rPr>
        <b/>
        <vertAlign val="superscript"/>
        <sz val="10"/>
        <rFont val="Arial Narrow"/>
        <family val="2"/>
      </rPr>
      <t>th</t>
    </r>
    <r>
      <rPr>
        <b/>
        <sz val="10"/>
        <rFont val="Arial Narrow"/>
        <family val="2"/>
      </rPr>
      <t xml:space="preserve"> Quarter</t>
    </r>
  </si>
  <si>
    <r>
      <t>2</t>
    </r>
    <r>
      <rPr>
        <b/>
        <vertAlign val="superscript"/>
        <sz val="10"/>
        <rFont val="Arial Narrow"/>
        <family val="2"/>
      </rPr>
      <t xml:space="preserve">nd </t>
    </r>
    <r>
      <rPr>
        <b/>
        <sz val="10"/>
        <rFont val="Arial Narrow"/>
        <family val="2"/>
      </rPr>
      <t>Quarter</t>
    </r>
  </si>
  <si>
    <t>Washed Coal
(Coking)</t>
  </si>
  <si>
    <t>(Qty. in MT)</t>
  </si>
  <si>
    <t>2021-22</t>
  </si>
  <si>
    <t>KPCL</t>
  </si>
  <si>
    <t>UTCL</t>
  </si>
  <si>
    <t>APMDCL</t>
  </si>
  <si>
    <t>Bicharpur</t>
  </si>
  <si>
    <t>Suliyari</t>
  </si>
  <si>
    <t>Uttarakhand</t>
  </si>
  <si>
    <t>Note:</t>
  </si>
  <si>
    <t>2022-23</t>
  </si>
  <si>
    <t>Metallurgical Coal</t>
  </si>
  <si>
    <t>Non-Metallurgical Coal</t>
  </si>
  <si>
    <t>Total Coking Coal</t>
  </si>
  <si>
    <t xml:space="preserve">  (Qty. in MT)</t>
  </si>
  <si>
    <t>Growth %</t>
  </si>
  <si>
    <t>Share 
%</t>
  </si>
  <si>
    <t>Share
%</t>
  </si>
  <si>
    <t>Share
 %</t>
  </si>
  <si>
    <t>Washed Coal (Coking)</t>
  </si>
  <si>
    <t>Middlings (Coking)</t>
  </si>
  <si>
    <t>Middlings (Non-Coking)</t>
  </si>
  <si>
    <t>Growth
%</t>
  </si>
  <si>
    <t xml:space="preserve"> Share %</t>
  </si>
  <si>
    <t xml:space="preserve"> Jammu &amp; Kashmir</t>
  </si>
  <si>
    <t>(45)</t>
  </si>
  <si>
    <t>THDC</t>
  </si>
  <si>
    <t>PSPCL</t>
  </si>
  <si>
    <t>VEDANTA</t>
  </si>
  <si>
    <t>BSMPL</t>
  </si>
  <si>
    <t>Contd..</t>
  </si>
  <si>
    <t>Vedanta</t>
  </si>
  <si>
    <t>Act</t>
  </si>
  <si>
    <t>End Use</t>
  </si>
  <si>
    <t>CM(SP)</t>
  </si>
  <si>
    <t>Gare Palma Sector-III</t>
  </si>
  <si>
    <t>CMN</t>
  </si>
  <si>
    <t>Tubed</t>
  </si>
  <si>
    <t>Chatti Bariatu</t>
  </si>
  <si>
    <t>Pachhwara Central</t>
  </si>
  <si>
    <t>Pachhwara North</t>
  </si>
  <si>
    <t>Amelia</t>
  </si>
  <si>
    <t>Baranj I-IV, Kiloni &amp; Manohardih</t>
  </si>
  <si>
    <t>Total Power</t>
  </si>
  <si>
    <t>Comercial</t>
  </si>
  <si>
    <t>Total Comercial</t>
  </si>
  <si>
    <t>NRS</t>
  </si>
  <si>
    <t>Total NRS</t>
  </si>
  <si>
    <t>Goitoria East &amp; West</t>
  </si>
  <si>
    <t>Maharastra</t>
  </si>
  <si>
    <t>Marki Mangli III</t>
  </si>
  <si>
    <t>Jamkhani</t>
  </si>
  <si>
    <t>Semi
Coking-I</t>
  </si>
  <si>
    <t>Wash
I</t>
  </si>
  <si>
    <t>Wash
II</t>
  </si>
  <si>
    <t>Wash
III</t>
  </si>
  <si>
    <t>Wash
IV</t>
  </si>
  <si>
    <t>Wash
V</t>
  </si>
  <si>
    <t>Wash
VI</t>
  </si>
  <si>
    <t>Washey Feed</t>
  </si>
  <si>
    <t>CIL
(Excluding
GP IV/2&amp;3)</t>
  </si>
  <si>
    <t>Captive
(Power &amp; NRS)</t>
  </si>
  <si>
    <t>Commercial</t>
  </si>
  <si>
    <t>Share (%)
All India
(Month)</t>
  </si>
  <si>
    <t>Growth
(%)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</si>
  <si>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</si>
  <si>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</si>
  <si>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</si>
  <si>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</si>
  <si>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</si>
  <si>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</si>
  <si>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</si>
  <si>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</si>
  <si>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</si>
  <si>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</si>
  <si>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</si>
  <si>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</si>
  <si>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Table 4.7 : State Wise Raw Coal Despatch in India during last Ten Years   </t>
  </si>
  <si>
    <t xml:space="preserve">Table 4.8 : State Wise Lignite Despatch in India during last Ten Years   </t>
  </si>
  <si>
    <t xml:space="preserve">Table 4.10 : State Wise and Company Wise Despatch of Raw Coal by type in last Three Years </t>
  </si>
  <si>
    <t>Table 4.9 : Company Wise Despatch of Raw Coal &amp; Lignite during last Three Years</t>
  </si>
  <si>
    <t>Table 4.11 : Raw Coal Despatch of Coal Blocks Vested/Allocated as per CMN &amp; CM(SP) Act during last Three Years</t>
  </si>
  <si>
    <t xml:space="preserve">Table 4.13 : Company Wise Despatch of Coal Products(Coke, Coal Gas &amp; Coke Fines) during last Five Years  </t>
  </si>
  <si>
    <t>NLCIL_T-II&amp;III</t>
  </si>
  <si>
    <t>Total
Public</t>
  </si>
  <si>
    <t>Total
Private</t>
  </si>
  <si>
    <t>Total Off-take</t>
  </si>
  <si>
    <t>Steel (Coke
Oven Plants &amp; Cokeries)</t>
  </si>
  <si>
    <t>Table 4.16: Grade Wise Despatch of Coking Coal and Non-Coking Coal in India  during last Ten Years</t>
  </si>
  <si>
    <t xml:space="preserve">Table 4.2 : Despatch of Different Types of Raw Coal during last Ten Years </t>
  </si>
  <si>
    <t>Table 4.3 : Despatch of Different types of Coal Products in last Ten Years</t>
  </si>
  <si>
    <t>Table 4.1 : Despatch of Raw Coal and Lignite during last Ten Years</t>
  </si>
  <si>
    <t>Despatch of Non-coking Coal</t>
  </si>
  <si>
    <t>Total
N-coking</t>
  </si>
  <si>
    <t>N-coking</t>
  </si>
  <si>
    <r>
      <t>W</t>
    </r>
    <r>
      <rPr>
        <b/>
        <sz val="10"/>
        <color theme="0"/>
        <rFont val="Arial Narrow"/>
        <family val="2"/>
      </rPr>
      <t>ashed Coal(Non-Coking)</t>
    </r>
  </si>
  <si>
    <t>(31)</t>
  </si>
  <si>
    <t>2023-24</t>
  </si>
  <si>
    <t>(Growth %)</t>
  </si>
  <si>
    <t>Total
Non
Coking</t>
  </si>
  <si>
    <t>AIPL</t>
  </si>
  <si>
    <t>NALCO</t>
  </si>
  <si>
    <t>TGGENCO</t>
  </si>
  <si>
    <t>Utkal D</t>
  </si>
  <si>
    <t>Kerandari</t>
  </si>
  <si>
    <t>Tara (East &amp; West)</t>
  </si>
  <si>
    <t>Utkal C</t>
  </si>
  <si>
    <t>Gare Palma IV/6</t>
  </si>
  <si>
    <t>Takli Jena Bellora</t>
  </si>
  <si>
    <t>Gare Palma 2&amp;3</t>
  </si>
  <si>
    <t>Mgfeed</t>
  </si>
  <si>
    <t>DVC_T</t>
  </si>
  <si>
    <t>NLCL_II&amp;III</t>
  </si>
  <si>
    <t>IISCOC</t>
  </si>
  <si>
    <t>Himachal Pradesh</t>
  </si>
  <si>
    <t>Andhra Pradesh</t>
  </si>
  <si>
    <t>Quantity
&amp;
Share %</t>
  </si>
  <si>
    <t>External</t>
  </si>
  <si>
    <t>Internal</t>
  </si>
  <si>
    <t>MGR</t>
  </si>
  <si>
    <t>MGE</t>
  </si>
  <si>
    <t>Steel(Direct Feed)</t>
  </si>
  <si>
    <t>Steel (coke
oven plants
&amp; cokeries)</t>
  </si>
  <si>
    <t>Total
Despatches</t>
  </si>
  <si>
    <t>Total
Offtake</t>
  </si>
  <si>
    <t>Destination
State</t>
  </si>
  <si>
    <t>Source State</t>
  </si>
  <si>
    <t>Jammu
&amp;
Kashmir</t>
  </si>
  <si>
    <t>Arunachal Pradesh</t>
  </si>
  <si>
    <t>Table 4.22 : Despatch/Off-take of Raw Coal to Different Priority Sectors during last Ten Years</t>
  </si>
  <si>
    <t xml:space="preserve">Table 4.28 : Availability and Off-take of Indian Raw Coal from Public &amp; Private Sector during last Ten Years </t>
  </si>
  <si>
    <t>Table 4.29 : Availability and Off-take of Indian Coal by Captive and Non Captive Mine during last Ten Years</t>
  </si>
  <si>
    <t>Table 4.31 : Company Wise and Sector Wise Off-take of Lignite during last Five Years</t>
  </si>
  <si>
    <t>Table 4.18 : Mode Wise Despatch of Raw Coal (External &amp; Internal) in India during last Ten Years</t>
  </si>
  <si>
    <t>1. Raw Coal (external) is coal despatched to the consumer.</t>
  </si>
  <si>
    <t>2. Washed Coal and Middling are washery products having washery losses, therefore, the sum of washed coal and middling is not equal to Raw coal (Internal).</t>
  </si>
  <si>
    <t>2024-25</t>
  </si>
  <si>
    <t>Table 4.4 : Month Wise Despatch of different types of Raw Coal and Lignite during 2024-25</t>
  </si>
  <si>
    <t>Table 4.26 : Company Wise Off-take of Lignite to different Priority Sectors During 2024-25</t>
  </si>
  <si>
    <t>Table 4.6 : Month Wise of Raw Coal Despatch CIL, SCCL, Captive, Commercial &amp; Others during 2024-25</t>
  </si>
  <si>
    <t>SECL(GP-IV/2&amp;3 upto 2023-24)</t>
  </si>
  <si>
    <t>Bhaskarpara</t>
  </si>
  <si>
    <t>FCPL</t>
  </si>
  <si>
    <t>Table 4.12 : Despatch &amp; Off-take of Raw Coal &amp; Coal Products (Washed Coal &amp; Middlings) by Companies
 in 2024-25</t>
  </si>
  <si>
    <t>Table 4.13 : Grade Wise Despatch of Coking Coal by Companies during 2024-25</t>
  </si>
  <si>
    <t>Table 4.14 : Grade Wise Despatch of Non Coking Coal by Companies during 2024-25</t>
  </si>
  <si>
    <t>Table 4.15 : Grade Wise and State Wise Despatch of Coking Coal and Non-Coking Coal in 2024-25</t>
  </si>
  <si>
    <t>Table 4.32 : Month Wise and Grade Wise Coking Coal Despatch during 2024-25</t>
  </si>
  <si>
    <t>Table 4.33 : Month Wise and Grade Wise Non Coking Coal Despatch during 2024-25</t>
  </si>
  <si>
    <t>2024-25 (External)</t>
  </si>
  <si>
    <t>2024-25(Internal)</t>
  </si>
  <si>
    <t>Table 4.19 : Company Wise Off-take of Raw Coal to different Priority Sectors (Including Washeries) during 2024-25</t>
  </si>
  <si>
    <t>Table 4.20 : Company Wise Off-take  of Raw Coal to Different Priority Sectors during 2024-25</t>
  </si>
  <si>
    <t>Table 4.23 : Company Wise &amp; Sector Wise Despatch/Off-take of Coking Coal (Raw Coal, Washed Coal &amp; Middling) during 2024-25</t>
  </si>
  <si>
    <t>LOGRD</t>
  </si>
  <si>
    <t>Table 4.25 : Grade Wise Off-take of Raw Coal to different Priority Sectors (Including Washeries) during 2024-25</t>
  </si>
  <si>
    <t>Parsa</t>
  </si>
  <si>
    <t>Table 4.5 : Month Wise Despatch of different types of Coal Products during 2024-25</t>
  </si>
  <si>
    <t>Table 4.24 : Company Wise &amp; Sector Wise Off-take of Non-Coking Coal (Raw Coal, Washed Coal &amp; Middling) during 2024-25</t>
  </si>
  <si>
    <t xml:space="preserve"> Table 4.30 : Availability and Off-take of Raw Coal by Companies in India during 2023-24 &amp; 2024-25</t>
  </si>
  <si>
    <t>Table 4.21 : Raw Coal Despatch Source State to Destination State in India during 2024-25</t>
  </si>
  <si>
    <t>Coking Washery &amp; Cokeries</t>
  </si>
  <si>
    <t>Table 4.17 : Mode Wise &amp; Company Wise Despatch of Raw Coal (External &amp; Internal) and Coal Products (Washed Coal ) in 2024-25</t>
  </si>
  <si>
    <t>Table 4.27 : Despatch/Consumption of Raw Coal, Washed Coal, Middlings &amp; Lignite to different State during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</si>
</sst>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00_)"/>
    <numFmt numFmtId="165" formatCode="0.000"/>
    <numFmt numFmtId="166" formatCode="0.0"/>
    <numFmt numFmtId="167" formatCode="[$-409]mmm\-yy;@"/>
    <numFmt numFmtId="168" formatCode="0.000;[Red]0.000"/>
    <numFmt numFmtId="169" formatCode="0.00_)"/>
    <numFmt numFmtId="170" formatCode="0.0000"/>
    <numFmt numFmtId="171" formatCode="[Blue]\▲00.00&quot;%&quot;;[Red]\▼00.00&quot;%&quot;"/>
    <numFmt numFmtId="172" formatCode="[Blue]\▲0.0&quot;%&quot;;[Red]\▼0.0&quot;%&quot;"/>
    <numFmt numFmtId="173" formatCode="0.000000"/>
    <numFmt numFmtId="174" formatCode="0.00000"/>
    <numFmt numFmtId="175" formatCode="[Blue]\▲0.00&quot;%&quot;;[Red]\▼0.00&quot;%&quot;"/>
  </numFmts>
  <fonts count="43" x14ac:knownFonts="1">
    <font>
      <sz val="10"/>
      <name val="Arial"/>
    </font>
    <font>
      <sz val="11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9"/>
      <name val="Arial Narrow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sz val="10"/>
      <color indexed="12"/>
      <name val="Courier"/>
      <family val="3"/>
    </font>
    <font>
      <sz val="11"/>
      <name val="Arial Narrow"/>
      <family val="2"/>
    </font>
    <font>
      <b/>
      <sz val="11"/>
      <name val="Arial Narrow"/>
      <family val="2"/>
    </font>
    <font>
      <sz val="10.5"/>
      <name val="Arial Narrow"/>
      <family val="2"/>
    </font>
    <font>
      <b/>
      <sz val="9"/>
      <name val="Arial Narrow"/>
      <family val="2"/>
    </font>
    <font>
      <sz val="9.5"/>
      <name val="Arial Narrow"/>
      <family val="2"/>
    </font>
    <font>
      <b/>
      <sz val="9.5"/>
      <name val="Arial Narrow"/>
      <family val="2"/>
    </font>
    <font>
      <b/>
      <sz val="10.5"/>
      <name val="Arial Narrow"/>
      <family val="2"/>
    </font>
    <font>
      <sz val="11"/>
      <color theme="1"/>
      <name val="Calibri"/>
      <family val="2"/>
      <scheme val="minor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1"/>
      <color rgb="FF000099"/>
      <name val="Arial Narrow"/>
      <family val="2"/>
    </font>
    <font>
      <sz val="10"/>
      <color rgb="FF0000FF"/>
      <name val="Arial Narrow"/>
      <family val="2"/>
    </font>
    <font>
      <b/>
      <vertAlign val="superscript"/>
      <sz val="10"/>
      <name val="Arial Narrow"/>
      <family val="2"/>
    </font>
    <font>
      <b/>
      <sz val="12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0.5"/>
      <color theme="0"/>
      <name val="Arial Narrow"/>
      <family val="2"/>
    </font>
    <font>
      <sz val="10.5"/>
      <color rgb="FF0000FF"/>
      <name val="Arial Narrow"/>
      <family val="2"/>
    </font>
    <font>
      <b/>
      <sz val="10.5"/>
      <color rgb="FF0000FF"/>
      <name val="Arial Narrow"/>
      <family val="2"/>
    </font>
    <font>
      <sz val="10"/>
      <color theme="1"/>
      <name val="Arial Narrow"/>
      <family val="2"/>
    </font>
    <font>
      <sz val="9.5"/>
      <color rgb="FF0000FF"/>
      <name val="Arial Narrow"/>
      <family val="2"/>
    </font>
    <font>
      <sz val="10"/>
      <color theme="0"/>
      <name val="Arial Narrow"/>
      <family val="2"/>
    </font>
    <font>
      <b/>
      <sz val="9.5"/>
      <color rgb="FF0000FF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90">
        <stop position="0">
          <color theme="9" tint="0.59999389629810485"/>
        </stop>
        <stop position="0.5">
          <color theme="8" tint="0.59999389629810485"/>
        </stop>
        <stop position="1">
          <color theme="9" tint="0.59999389629810485"/>
        </stop>
      </gradientFill>
    </fill>
    <fill>
      <gradientFill degree="270">
        <stop position="0">
          <color theme="9" tint="0.59999389629810485"/>
        </stop>
        <stop position="1">
          <color theme="5" tint="0.80001220740379042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auto="1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5" fillId="0" borderId="0"/>
    <xf numFmtId="169" fontId="13" fillId="0" borderId="0"/>
    <xf numFmtId="169" fontId="13" fillId="0" borderId="0"/>
    <xf numFmtId="169" fontId="13" fillId="0" borderId="0"/>
    <xf numFmtId="169" fontId="13" fillId="0" borderId="0"/>
    <xf numFmtId="0" fontId="5" fillId="0" borderId="0"/>
    <xf numFmtId="0" fontId="5" fillId="0" borderId="0"/>
    <xf numFmtId="166" fontId="13" fillId="0" borderId="0"/>
    <xf numFmtId="0" fontId="5" fillId="0" borderId="0"/>
    <xf numFmtId="166" fontId="13" fillId="0" borderId="0"/>
    <xf numFmtId="0" fontId="5" fillId="0" borderId="0"/>
    <xf numFmtId="0" fontId="21" fillId="0" borderId="0"/>
    <xf numFmtId="0" fontId="21" fillId="0" borderId="0"/>
    <xf numFmtId="0" fontId="2" fillId="0" borderId="0" applyBorder="0"/>
    <xf numFmtId="164" fontId="7" fillId="0" borderId="0"/>
    <xf numFmtId="164" fontId="7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  <xf numFmtId="0" fontId="2" fillId="0" borderId="0"/>
    <xf numFmtId="0" fontId="39" fillId="0" borderId="0"/>
    <xf numFmtId="9" fontId="21" fillId="0" borderId="0" applyFont="0" applyFill="0" applyBorder="0" applyAlignment="0" applyProtection="0"/>
  </cellStyleXfs>
  <cellXfs count="1725">
    <xf numFmtId="0" fontId="0" fillId="0" borderId="0" xfId="0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4" fillId="0" borderId="0" xfId="6" applyFont="1"/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0" xfId="6" applyFont="1" applyAlignment="1">
      <alignment horizontal="center" vertical="center"/>
    </xf>
    <xf numFmtId="0" fontId="3" fillId="0" borderId="0" xfId="6" applyFont="1" applyAlignment="1">
      <alignment vertical="center"/>
    </xf>
    <xf numFmtId="0" fontId="4" fillId="0" borderId="1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0" applyFont="1" applyBorder="1"/>
    <xf numFmtId="164" fontId="4" fillId="0" borderId="0" xfId="16" applyFont="1"/>
    <xf numFmtId="164" fontId="4" fillId="0" borderId="0" xfId="16" applyFont="1" applyAlignment="1">
      <alignment horizontal="left"/>
    </xf>
    <xf numFmtId="0" fontId="16" fillId="0" borderId="0" xfId="0" applyFont="1"/>
    <xf numFmtId="164" fontId="4" fillId="0" borderId="0" xfId="16" applyFont="1" applyAlignment="1">
      <alignment vertical="center"/>
    </xf>
    <xf numFmtId="164" fontId="4" fillId="0" borderId="0" xfId="16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165" fontId="4" fillId="0" borderId="0" xfId="14" applyNumberFormat="1" applyFont="1" applyBorder="1" applyAlignment="1">
      <alignment vertical="center"/>
    </xf>
    <xf numFmtId="165" fontId="4" fillId="0" borderId="0" xfId="14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165" fontId="17" fillId="0" borderId="0" xfId="0" applyNumberFormat="1" applyFont="1"/>
    <xf numFmtId="0" fontId="17" fillId="0" borderId="0" xfId="0" applyFont="1"/>
    <xf numFmtId="165" fontId="8" fillId="0" borderId="0" xfId="0" applyNumberFormat="1" applyFont="1" applyAlignment="1">
      <alignment vertical="center"/>
    </xf>
    <xf numFmtId="165" fontId="1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5" fontId="4" fillId="0" borderId="35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3" fillId="0" borderId="19" xfId="0" applyFont="1" applyBorder="1" applyAlignment="1">
      <alignment vertical="center"/>
    </xf>
    <xf numFmtId="166" fontId="3" fillId="0" borderId="12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166" fontId="3" fillId="0" borderId="5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1" fontId="3" fillId="0" borderId="5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vertical="center"/>
    </xf>
    <xf numFmtId="1" fontId="3" fillId="0" borderId="13" xfId="0" applyNumberFormat="1" applyFont="1" applyBorder="1" applyAlignment="1">
      <alignment horizontal="right" vertical="center"/>
    </xf>
    <xf numFmtId="1" fontId="3" fillId="2" borderId="5" xfId="0" applyNumberFormat="1" applyFont="1" applyFill="1" applyBorder="1" applyAlignment="1">
      <alignment horizontal="right" vertical="center"/>
    </xf>
    <xf numFmtId="0" fontId="3" fillId="0" borderId="0" xfId="14" applyFont="1" applyAlignment="1">
      <alignment vertical="center"/>
    </xf>
    <xf numFmtId="165" fontId="3" fillId="0" borderId="0" xfId="14" applyNumberFormat="1" applyFont="1" applyAlignment="1">
      <alignment vertical="center"/>
    </xf>
    <xf numFmtId="0" fontId="4" fillId="0" borderId="0" xfId="14" applyFont="1"/>
    <xf numFmtId="0" fontId="4" fillId="0" borderId="0" xfId="14" applyFont="1" applyAlignment="1">
      <alignment vertical="center"/>
    </xf>
    <xf numFmtId="10" fontId="4" fillId="0" borderId="0" xfId="14" applyNumberFormat="1" applyFont="1" applyAlignment="1">
      <alignment vertical="center"/>
    </xf>
    <xf numFmtId="0" fontId="4" fillId="0" borderId="0" xfId="14" applyFont="1" applyBorder="1" applyAlignment="1">
      <alignment vertical="center"/>
    </xf>
    <xf numFmtId="165" fontId="4" fillId="0" borderId="0" xfId="14" applyNumberFormat="1" applyFont="1"/>
    <xf numFmtId="165" fontId="3" fillId="0" borderId="0" xfId="14" applyNumberFormat="1" applyFont="1"/>
    <xf numFmtId="166" fontId="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0" fillId="0" borderId="0" xfId="0" applyFont="1"/>
    <xf numFmtId="168" fontId="4" fillId="0" borderId="33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165" fontId="4" fillId="0" borderId="32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vertical="center"/>
    </xf>
    <xf numFmtId="168" fontId="4" fillId="0" borderId="35" xfId="0" applyNumberFormat="1" applyFont="1" applyBorder="1" applyAlignment="1">
      <alignment horizontal="right" vertical="center"/>
    </xf>
    <xf numFmtId="168" fontId="3" fillId="0" borderId="36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left" vertical="center"/>
    </xf>
    <xf numFmtId="0" fontId="4" fillId="0" borderId="62" xfId="14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75" xfId="14" applyFont="1" applyBorder="1" applyAlignment="1">
      <alignment vertical="center"/>
    </xf>
    <xf numFmtId="49" fontId="4" fillId="0" borderId="58" xfId="0" applyNumberFormat="1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168" fontId="4" fillId="0" borderId="32" xfId="0" applyNumberFormat="1" applyFont="1" applyBorder="1" applyAlignment="1">
      <alignment vertical="center"/>
    </xf>
    <xf numFmtId="2" fontId="4" fillId="0" borderId="33" xfId="0" applyNumberFormat="1" applyFont="1" applyBorder="1" applyAlignment="1">
      <alignment vertical="center"/>
    </xf>
    <xf numFmtId="165" fontId="4" fillId="0" borderId="46" xfId="0" applyNumberFormat="1" applyFont="1" applyBorder="1" applyAlignment="1">
      <alignment vertical="center"/>
    </xf>
    <xf numFmtId="165" fontId="4" fillId="0" borderId="32" xfId="0" applyNumberFormat="1" applyFont="1" applyBorder="1" applyAlignment="1">
      <alignment vertical="center"/>
    </xf>
    <xf numFmtId="168" fontId="4" fillId="0" borderId="32" xfId="0" applyNumberFormat="1" applyFont="1" applyBorder="1" applyAlignment="1">
      <alignment horizontal="right" vertical="center"/>
    </xf>
    <xf numFmtId="165" fontId="4" fillId="0" borderId="35" xfId="0" applyNumberFormat="1" applyFont="1" applyBorder="1" applyAlignment="1">
      <alignment vertical="center"/>
    </xf>
    <xf numFmtId="2" fontId="4" fillId="0" borderId="36" xfId="0" applyNumberFormat="1" applyFont="1" applyBorder="1" applyAlignment="1">
      <alignment horizontal="right" vertical="center"/>
    </xf>
    <xf numFmtId="0" fontId="4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166" fontId="3" fillId="0" borderId="59" xfId="0" applyNumberFormat="1" applyFont="1" applyBorder="1" applyAlignment="1">
      <alignment horizontal="right" vertical="center"/>
    </xf>
    <xf numFmtId="0" fontId="4" fillId="0" borderId="92" xfId="0" applyFont="1" applyBorder="1" applyAlignment="1">
      <alignment horizontal="left" vertical="center"/>
    </xf>
    <xf numFmtId="0" fontId="4" fillId="0" borderId="93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2" fontId="4" fillId="0" borderId="59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vertical="center"/>
    </xf>
    <xf numFmtId="0" fontId="4" fillId="0" borderId="30" xfId="0" applyFont="1" applyBorder="1" applyAlignment="1">
      <alignment horizontal="right" vertical="center"/>
    </xf>
    <xf numFmtId="166" fontId="4" fillId="0" borderId="59" xfId="0" applyNumberFormat="1" applyFont="1" applyBorder="1" applyAlignment="1">
      <alignment horizontal="right" vertical="center"/>
    </xf>
    <xf numFmtId="0" fontId="4" fillId="0" borderId="59" xfId="0" applyFont="1" applyBorder="1" applyAlignment="1">
      <alignment horizontal="right" vertical="center"/>
    </xf>
    <xf numFmtId="166" fontId="3" fillId="0" borderId="87" xfId="0" applyNumberFormat="1" applyFont="1" applyBorder="1" applyAlignment="1">
      <alignment horizontal="right" vertical="center"/>
    </xf>
    <xf numFmtId="0" fontId="4" fillId="0" borderId="9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166" fontId="3" fillId="0" borderId="70" xfId="0" applyNumberFormat="1" applyFont="1" applyBorder="1" applyAlignment="1">
      <alignment horizontal="right" vertical="center"/>
    </xf>
    <xf numFmtId="1" fontId="4" fillId="0" borderId="59" xfId="0" applyNumberFormat="1" applyFont="1" applyBorder="1" applyAlignment="1">
      <alignment horizontal="right" vertical="center"/>
    </xf>
    <xf numFmtId="1" fontId="3" fillId="0" borderId="70" xfId="0" applyNumberFormat="1" applyFont="1" applyBorder="1" applyAlignment="1">
      <alignment horizontal="right" vertical="center"/>
    </xf>
    <xf numFmtId="0" fontId="3" fillId="0" borderId="68" xfId="0" applyFont="1" applyBorder="1" applyAlignment="1">
      <alignment horizontal="center" vertical="center"/>
    </xf>
    <xf numFmtId="1" fontId="3" fillId="0" borderId="71" xfId="0" applyNumberFormat="1" applyFont="1" applyBorder="1" applyAlignment="1">
      <alignment horizontal="right" vertical="center"/>
    </xf>
    <xf numFmtId="0" fontId="3" fillId="0" borderId="66" xfId="0" applyFont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1" fontId="3" fillId="2" borderId="70" xfId="0" applyNumberFormat="1" applyFont="1" applyFill="1" applyBorder="1" applyAlignment="1">
      <alignment horizontal="right" vertical="center"/>
    </xf>
    <xf numFmtId="0" fontId="4" fillId="0" borderId="79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4" fillId="0" borderId="51" xfId="0" applyFont="1" applyBorder="1" applyAlignment="1">
      <alignment horizontal="right" vertical="center"/>
    </xf>
    <xf numFmtId="0" fontId="4" fillId="0" borderId="80" xfId="0" applyFont="1" applyBorder="1" applyAlignment="1">
      <alignment horizontal="right" vertical="center"/>
    </xf>
    <xf numFmtId="165" fontId="4" fillId="0" borderId="47" xfId="0" applyNumberFormat="1" applyFont="1" applyBorder="1" applyAlignment="1">
      <alignment vertical="center"/>
    </xf>
    <xf numFmtId="165" fontId="4" fillId="0" borderId="33" xfId="0" applyNumberFormat="1" applyFont="1" applyBorder="1" applyAlignment="1">
      <alignment vertical="center"/>
    </xf>
    <xf numFmtId="165" fontId="4" fillId="0" borderId="24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165" fontId="4" fillId="0" borderId="25" xfId="0" applyNumberFormat="1" applyFont="1" applyBorder="1" applyAlignment="1">
      <alignment vertical="center"/>
    </xf>
    <xf numFmtId="165" fontId="4" fillId="0" borderId="3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65" fontId="3" fillId="0" borderId="74" xfId="0" applyNumberFormat="1" applyFont="1" applyBorder="1" applyAlignment="1">
      <alignment vertical="center"/>
    </xf>
    <xf numFmtId="165" fontId="3" fillId="0" borderId="63" xfId="0" applyNumberFormat="1" applyFont="1" applyBorder="1" applyAlignment="1">
      <alignment vertical="center"/>
    </xf>
    <xf numFmtId="165" fontId="3" fillId="0" borderId="61" xfId="0" applyNumberFormat="1" applyFont="1" applyBorder="1" applyAlignment="1">
      <alignment vertical="center"/>
    </xf>
    <xf numFmtId="165" fontId="8" fillId="0" borderId="33" xfId="0" applyNumberFormat="1" applyFont="1" applyBorder="1" applyAlignment="1">
      <alignment vertical="center"/>
    </xf>
    <xf numFmtId="165" fontId="8" fillId="0" borderId="35" xfId="0" applyNumberFormat="1" applyFont="1" applyBorder="1" applyAlignment="1">
      <alignment vertical="center"/>
    </xf>
    <xf numFmtId="165" fontId="17" fillId="0" borderId="36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165" fontId="17" fillId="0" borderId="34" xfId="0" applyNumberFormat="1" applyFont="1" applyBorder="1" applyAlignment="1">
      <alignment vertical="center"/>
    </xf>
    <xf numFmtId="165" fontId="8" fillId="0" borderId="102" xfId="0" applyNumberFormat="1" applyFont="1" applyBorder="1" applyAlignment="1">
      <alignment vertical="center"/>
    </xf>
    <xf numFmtId="165" fontId="8" fillId="0" borderId="31" xfId="0" applyNumberFormat="1" applyFont="1" applyBorder="1" applyAlignment="1">
      <alignment vertical="center"/>
    </xf>
    <xf numFmtId="164" fontId="3" fillId="0" borderId="0" xfId="16" applyFont="1" applyAlignment="1">
      <alignment horizontal="center" vertical="center"/>
    </xf>
    <xf numFmtId="165" fontId="3" fillId="0" borderId="27" xfId="16" applyNumberFormat="1" applyFont="1" applyBorder="1" applyAlignment="1">
      <alignment vertical="center"/>
    </xf>
    <xf numFmtId="165" fontId="4" fillId="0" borderId="33" xfId="16" applyNumberFormat="1" applyFont="1" applyBorder="1" applyAlignment="1">
      <alignment vertical="center"/>
    </xf>
    <xf numFmtId="165" fontId="3" fillId="0" borderId="36" xfId="16" applyNumberFormat="1" applyFont="1" applyBorder="1" applyAlignment="1">
      <alignment vertical="center"/>
    </xf>
    <xf numFmtId="165" fontId="3" fillId="0" borderId="24" xfId="16" applyNumberFormat="1" applyFont="1" applyBorder="1" applyAlignment="1">
      <alignment vertical="center"/>
    </xf>
    <xf numFmtId="164" fontId="3" fillId="0" borderId="73" xfId="16" applyFont="1" applyBorder="1" applyAlignment="1">
      <alignment horizontal="left" vertical="center"/>
    </xf>
    <xf numFmtId="164" fontId="4" fillId="0" borderId="62" xfId="16" applyFont="1" applyBorder="1" applyAlignment="1">
      <alignment horizontal="left" vertical="center"/>
    </xf>
    <xf numFmtId="164" fontId="4" fillId="0" borderId="62" xfId="16" applyFont="1" applyBorder="1" applyAlignment="1">
      <alignment vertical="center"/>
    </xf>
    <xf numFmtId="0" fontId="4" fillId="0" borderId="0" xfId="24" applyFont="1" applyAlignment="1">
      <alignment horizontal="right" wrapText="1"/>
    </xf>
    <xf numFmtId="165" fontId="4" fillId="0" borderId="73" xfId="24" applyNumberFormat="1" applyFont="1" applyBorder="1" applyAlignment="1">
      <alignment vertical="center"/>
    </xf>
    <xf numFmtId="165" fontId="4" fillId="0" borderId="24" xfId="24" applyNumberFormat="1" applyFont="1" applyBorder="1" applyAlignment="1">
      <alignment vertical="center"/>
    </xf>
    <xf numFmtId="0" fontId="4" fillId="0" borderId="0" xfId="24" applyFont="1" applyAlignment="1">
      <alignment vertical="center"/>
    </xf>
    <xf numFmtId="165" fontId="4" fillId="0" borderId="62" xfId="24" applyNumberFormat="1" applyFont="1" applyBorder="1" applyAlignment="1">
      <alignment vertical="center"/>
    </xf>
    <xf numFmtId="165" fontId="4" fillId="0" borderId="32" xfId="24" applyNumberFormat="1" applyFont="1" applyBorder="1" applyAlignment="1">
      <alignment vertical="center"/>
    </xf>
    <xf numFmtId="165" fontId="4" fillId="0" borderId="33" xfId="24" applyNumberFormat="1" applyFont="1" applyBorder="1" applyAlignment="1">
      <alignment vertical="center"/>
    </xf>
    <xf numFmtId="165" fontId="3" fillId="0" borderId="33" xfId="24" applyNumberFormat="1" applyFont="1" applyBorder="1" applyAlignment="1">
      <alignment vertical="center"/>
    </xf>
    <xf numFmtId="165" fontId="3" fillId="0" borderId="63" xfId="24" applyNumberFormat="1" applyFont="1" applyBorder="1" applyAlignment="1">
      <alignment vertical="center"/>
    </xf>
    <xf numFmtId="165" fontId="4" fillId="0" borderId="0" xfId="24" applyNumberFormat="1" applyFont="1" applyAlignment="1">
      <alignment vertical="center"/>
    </xf>
    <xf numFmtId="165" fontId="4" fillId="0" borderId="64" xfId="24" applyNumberFormat="1" applyFont="1" applyBorder="1" applyAlignment="1">
      <alignment vertical="center"/>
    </xf>
    <xf numFmtId="165" fontId="4" fillId="0" borderId="53" xfId="24" applyNumberFormat="1" applyFont="1" applyBorder="1" applyAlignment="1">
      <alignment vertical="center"/>
    </xf>
    <xf numFmtId="165" fontId="4" fillId="0" borderId="52" xfId="24" applyNumberFormat="1" applyFont="1" applyBorder="1" applyAlignment="1">
      <alignment vertical="center"/>
    </xf>
    <xf numFmtId="0" fontId="3" fillId="0" borderId="0" xfId="24" applyFont="1" applyAlignment="1">
      <alignment vertical="center"/>
    </xf>
    <xf numFmtId="165" fontId="3" fillId="0" borderId="0" xfId="24" applyNumberFormat="1" applyFont="1" applyAlignment="1">
      <alignment vertical="center"/>
    </xf>
    <xf numFmtId="0" fontId="4" fillId="0" borderId="0" xfId="24" applyFont="1" applyAlignment="1">
      <alignment horizontal="right" vertical="center" wrapText="1"/>
    </xf>
    <xf numFmtId="165" fontId="8" fillId="0" borderId="0" xfId="24" applyNumberFormat="1" applyFont="1" applyAlignment="1">
      <alignment vertical="center"/>
    </xf>
    <xf numFmtId="165" fontId="8" fillId="0" borderId="0" xfId="24" applyNumberFormat="1" applyFont="1" applyAlignment="1">
      <alignment horizontal="right" wrapText="1"/>
    </xf>
    <xf numFmtId="165" fontId="8" fillId="0" borderId="0" xfId="24" applyNumberFormat="1" applyFont="1" applyAlignment="1">
      <alignment horizontal="right" vertical="center" wrapText="1"/>
    </xf>
    <xf numFmtId="49" fontId="4" fillId="0" borderId="31" xfId="24" applyNumberFormat="1" applyFont="1" applyBorder="1" applyAlignment="1">
      <alignment vertical="center"/>
    </xf>
    <xf numFmtId="49" fontId="4" fillId="0" borderId="45" xfId="24" applyNumberFormat="1" applyFont="1" applyBorder="1" applyAlignment="1">
      <alignment vertical="center"/>
    </xf>
    <xf numFmtId="165" fontId="17" fillId="0" borderId="0" xfId="24" applyNumberFormat="1" applyFont="1"/>
    <xf numFmtId="165" fontId="8" fillId="0" borderId="0" xfId="24" applyNumberFormat="1" applyFont="1"/>
    <xf numFmtId="165" fontId="8" fillId="0" borderId="0" xfId="24" applyNumberFormat="1" applyFont="1" applyAlignment="1">
      <alignment horizontal="center" wrapText="1"/>
    </xf>
    <xf numFmtId="0" fontId="4" fillId="0" borderId="0" xfId="24" applyFont="1" applyAlignment="1">
      <alignment horizontal="center" wrapText="1"/>
    </xf>
    <xf numFmtId="49" fontId="4" fillId="0" borderId="54" xfId="24" applyNumberFormat="1" applyFont="1" applyBorder="1" applyAlignment="1">
      <alignment vertical="center"/>
    </xf>
    <xf numFmtId="49" fontId="4" fillId="0" borderId="37" xfId="24" applyNumberFormat="1" applyFont="1" applyBorder="1" applyAlignment="1">
      <alignment vertical="center"/>
    </xf>
    <xf numFmtId="165" fontId="3" fillId="0" borderId="107" xfId="24" applyNumberFormat="1" applyFont="1" applyBorder="1" applyAlignment="1">
      <alignment vertical="center"/>
    </xf>
    <xf numFmtId="49" fontId="4" fillId="0" borderId="1" xfId="24" applyNumberFormat="1" applyFont="1" applyBorder="1" applyAlignment="1">
      <alignment vertical="center"/>
    </xf>
    <xf numFmtId="49" fontId="4" fillId="0" borderId="79" xfId="24" applyNumberFormat="1" applyFont="1" applyBorder="1" applyAlignment="1">
      <alignment vertical="center"/>
    </xf>
    <xf numFmtId="49" fontId="4" fillId="0" borderId="0" xfId="24" applyNumberFormat="1" applyFont="1" applyAlignment="1">
      <alignment vertical="center"/>
    </xf>
    <xf numFmtId="49" fontId="4" fillId="0" borderId="0" xfId="24" applyNumberFormat="1" applyFont="1" applyAlignment="1">
      <alignment horizontal="center" vertical="center"/>
    </xf>
    <xf numFmtId="0" fontId="3" fillId="0" borderId="0" xfId="24" applyFont="1" applyAlignment="1">
      <alignment horizontal="right" vertical="center" wrapText="1"/>
    </xf>
    <xf numFmtId="49" fontId="4" fillId="0" borderId="60" xfId="24" applyNumberFormat="1" applyFont="1" applyBorder="1" applyAlignment="1">
      <alignment vertical="center"/>
    </xf>
    <xf numFmtId="165" fontId="4" fillId="0" borderId="47" xfId="24" applyNumberFormat="1" applyFont="1" applyBorder="1" applyAlignment="1">
      <alignment horizontal="right" vertical="center"/>
    </xf>
    <xf numFmtId="165" fontId="3" fillId="0" borderId="47" xfId="24" applyNumberFormat="1" applyFont="1" applyBorder="1" applyAlignment="1">
      <alignment horizontal="right" vertical="center"/>
    </xf>
    <xf numFmtId="165" fontId="3" fillId="0" borderId="61" xfId="24" applyNumberFormat="1" applyFont="1" applyBorder="1" applyAlignment="1">
      <alignment horizontal="right" vertical="center"/>
    </xf>
    <xf numFmtId="49" fontId="4" fillId="0" borderId="62" xfId="24" applyNumberFormat="1" applyFont="1" applyBorder="1" applyAlignment="1">
      <alignment vertical="center"/>
    </xf>
    <xf numFmtId="165" fontId="4" fillId="0" borderId="33" xfId="24" applyNumberFormat="1" applyFont="1" applyBorder="1" applyAlignment="1">
      <alignment horizontal="right" vertical="center"/>
    </xf>
    <xf numFmtId="165" fontId="3" fillId="0" borderId="33" xfId="24" applyNumberFormat="1" applyFont="1" applyBorder="1" applyAlignment="1">
      <alignment horizontal="right" vertical="center"/>
    </xf>
    <xf numFmtId="165" fontId="3" fillId="0" borderId="63" xfId="24" applyNumberFormat="1" applyFont="1" applyBorder="1" applyAlignment="1">
      <alignment horizontal="right" vertical="center"/>
    </xf>
    <xf numFmtId="49" fontId="3" fillId="0" borderId="0" xfId="24" applyNumberFormat="1" applyFont="1" applyAlignment="1">
      <alignment vertical="center"/>
    </xf>
    <xf numFmtId="0" fontId="4" fillId="0" borderId="78" xfId="24" applyFont="1" applyBorder="1"/>
    <xf numFmtId="0" fontId="4" fillId="0" borderId="0" xfId="24" applyFont="1"/>
    <xf numFmtId="0" fontId="3" fillId="0" borderId="0" xfId="24" applyFont="1"/>
    <xf numFmtId="165" fontId="4" fillId="0" borderId="0" xfId="24" applyNumberFormat="1" applyFont="1"/>
    <xf numFmtId="165" fontId="17" fillId="0" borderId="0" xfId="0" applyNumberFormat="1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 textRotation="90" wrapText="1"/>
    </xf>
    <xf numFmtId="165" fontId="17" fillId="0" borderId="33" xfId="0" applyNumberFormat="1" applyFont="1" applyBorder="1" applyAlignment="1">
      <alignment vertical="center"/>
    </xf>
    <xf numFmtId="165" fontId="8" fillId="0" borderId="33" xfId="0" applyNumberFormat="1" applyFont="1" applyBorder="1" applyAlignment="1">
      <alignment horizontal="right" vertical="center"/>
    </xf>
    <xf numFmtId="165" fontId="17" fillId="0" borderId="33" xfId="0" applyNumberFormat="1" applyFont="1" applyBorder="1" applyAlignment="1">
      <alignment horizontal="right" vertical="center"/>
    </xf>
    <xf numFmtId="165" fontId="8" fillId="0" borderId="36" xfId="0" applyNumberFormat="1" applyFont="1" applyBorder="1" applyAlignment="1">
      <alignment vertical="center"/>
    </xf>
    <xf numFmtId="165" fontId="8" fillId="0" borderId="3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8" fillId="0" borderId="62" xfId="0" applyFont="1" applyBorder="1" applyAlignment="1">
      <alignment vertical="center"/>
    </xf>
    <xf numFmtId="165" fontId="8" fillId="0" borderId="63" xfId="0" applyNumberFormat="1" applyFont="1" applyBorder="1" applyAlignment="1">
      <alignment vertical="center"/>
    </xf>
    <xf numFmtId="165" fontId="4" fillId="0" borderId="38" xfId="0" applyNumberFormat="1" applyFont="1" applyBorder="1" applyAlignment="1">
      <alignment vertical="center"/>
    </xf>
    <xf numFmtId="165" fontId="4" fillId="0" borderId="3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3" fillId="4" borderId="95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vertical="center"/>
    </xf>
    <xf numFmtId="1" fontId="3" fillId="4" borderId="7" xfId="0" applyNumberFormat="1" applyFont="1" applyFill="1" applyBorder="1" applyAlignment="1">
      <alignment horizontal="right" vertical="center"/>
    </xf>
    <xf numFmtId="1" fontId="3" fillId="4" borderId="89" xfId="0" applyNumberFormat="1" applyFont="1" applyFill="1" applyBorder="1" applyAlignment="1">
      <alignment horizontal="right" vertical="center"/>
    </xf>
    <xf numFmtId="166" fontId="3" fillId="0" borderId="0" xfId="14" applyNumberFormat="1" applyFont="1"/>
    <xf numFmtId="1" fontId="4" fillId="0" borderId="62" xfId="0" applyNumberFormat="1" applyFont="1" applyBorder="1" applyAlignment="1">
      <alignment horizontal="left" vertical="center" wrapText="1"/>
    </xf>
    <xf numFmtId="0" fontId="4" fillId="0" borderId="60" xfId="14" applyFont="1" applyBorder="1" applyAlignment="1">
      <alignment vertical="center"/>
    </xf>
    <xf numFmtId="0" fontId="4" fillId="0" borderId="78" xfId="0" applyFont="1" applyBorder="1" applyAlignment="1">
      <alignment horizontal="right" vertical="center"/>
    </xf>
    <xf numFmtId="2" fontId="4" fillId="0" borderId="33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78" xfId="0" applyFont="1" applyBorder="1" applyAlignment="1">
      <alignment horizontal="left" vertical="center"/>
    </xf>
    <xf numFmtId="0" fontId="3" fillId="0" borderId="80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165" fontId="4" fillId="0" borderId="26" xfId="0" applyNumberFormat="1" applyFont="1" applyBorder="1" applyAlignment="1">
      <alignment vertical="center"/>
    </xf>
    <xf numFmtId="165" fontId="4" fillId="0" borderId="41" xfId="0" applyNumberFormat="1" applyFont="1" applyBorder="1" applyAlignment="1">
      <alignment vertical="center"/>
    </xf>
    <xf numFmtId="165" fontId="4" fillId="0" borderId="41" xfId="0" applyNumberFormat="1" applyFont="1" applyBorder="1" applyAlignment="1">
      <alignment horizontal="right" vertical="center"/>
    </xf>
    <xf numFmtId="165" fontId="3" fillId="0" borderId="35" xfId="0" applyNumberFormat="1" applyFont="1" applyBorder="1" applyAlignment="1">
      <alignment vertical="center"/>
    </xf>
    <xf numFmtId="2" fontId="4" fillId="0" borderId="39" xfId="0" applyNumberFormat="1" applyFont="1" applyBorder="1" applyAlignment="1">
      <alignment vertical="center"/>
    </xf>
    <xf numFmtId="165" fontId="3" fillId="0" borderId="41" xfId="0" applyNumberFormat="1" applyFont="1" applyBorder="1" applyAlignment="1">
      <alignment vertical="center"/>
    </xf>
    <xf numFmtId="0" fontId="8" fillId="0" borderId="62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1" fontId="4" fillId="0" borderId="21" xfId="0" applyNumberFormat="1" applyFont="1" applyBorder="1" applyAlignment="1">
      <alignment horizontal="right" vertical="center"/>
    </xf>
    <xf numFmtId="1" fontId="4" fillId="0" borderId="91" xfId="0" applyNumberFormat="1" applyFont="1" applyBorder="1" applyAlignment="1">
      <alignment horizontal="right" vertical="center"/>
    </xf>
    <xf numFmtId="1" fontId="4" fillId="0" borderId="30" xfId="0" applyNumberFormat="1" applyFont="1" applyBorder="1" applyAlignment="1">
      <alignment horizontal="right" vertical="center"/>
    </xf>
    <xf numFmtId="1" fontId="4" fillId="0" borderId="102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165" fontId="3" fillId="0" borderId="31" xfId="24" applyNumberFormat="1" applyFont="1" applyBorder="1" applyAlignment="1">
      <alignment vertical="center"/>
    </xf>
    <xf numFmtId="165" fontId="3" fillId="0" borderId="106" xfId="24" applyNumberFormat="1" applyFont="1" applyBorder="1" applyAlignment="1">
      <alignment vertical="center"/>
    </xf>
    <xf numFmtId="170" fontId="4" fillId="0" borderId="30" xfId="0" applyNumberFormat="1" applyFont="1" applyBorder="1" applyAlignment="1">
      <alignment horizontal="right" vertical="center"/>
    </xf>
    <xf numFmtId="170" fontId="4" fillId="0" borderId="102" xfId="0" applyNumberFormat="1" applyFont="1" applyBorder="1" applyAlignment="1">
      <alignment horizontal="right" vertical="center"/>
    </xf>
    <xf numFmtId="165" fontId="3" fillId="5" borderId="5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/>
    </xf>
    <xf numFmtId="170" fontId="3" fillId="5" borderId="5" xfId="0" applyNumberFormat="1" applyFont="1" applyFill="1" applyBorder="1" applyAlignment="1">
      <alignment horizontal="right" vertical="center"/>
    </xf>
    <xf numFmtId="170" fontId="3" fillId="5" borderId="70" xfId="0" applyNumberFormat="1" applyFont="1" applyFill="1" applyBorder="1" applyAlignment="1">
      <alignment horizontal="right" vertical="center"/>
    </xf>
    <xf numFmtId="10" fontId="4" fillId="0" borderId="0" xfId="22" applyNumberFormat="1" applyFont="1"/>
    <xf numFmtId="49" fontId="4" fillId="0" borderId="19" xfId="24" applyNumberFormat="1" applyFont="1" applyBorder="1" applyAlignment="1">
      <alignment vertical="center"/>
    </xf>
    <xf numFmtId="10" fontId="4" fillId="0" borderId="0" xfId="22" applyNumberFormat="1" applyFont="1" applyAlignment="1">
      <alignment vertical="center"/>
    </xf>
    <xf numFmtId="165" fontId="18" fillId="0" borderId="0" xfId="24" applyNumberFormat="1" applyFont="1" applyAlignment="1">
      <alignment vertical="center"/>
    </xf>
    <xf numFmtId="165" fontId="4" fillId="0" borderId="0" xfId="16" applyNumberFormat="1" applyFont="1" applyAlignment="1">
      <alignment vertical="center"/>
    </xf>
    <xf numFmtId="171" fontId="4" fillId="0" borderId="36" xfId="0" applyNumberFormat="1" applyFont="1" applyBorder="1" applyAlignment="1">
      <alignment vertical="center"/>
    </xf>
    <xf numFmtId="171" fontId="4" fillId="0" borderId="63" xfId="0" applyNumberFormat="1" applyFont="1" applyBorder="1" applyAlignment="1">
      <alignment vertical="center"/>
    </xf>
    <xf numFmtId="1" fontId="4" fillId="0" borderId="35" xfId="0" applyNumberFormat="1" applyFont="1" applyBorder="1" applyAlignment="1">
      <alignment vertical="center"/>
    </xf>
    <xf numFmtId="171" fontId="4" fillId="0" borderId="36" xfId="0" applyNumberFormat="1" applyFont="1" applyBorder="1" applyAlignment="1">
      <alignment horizontal="right" vertical="center"/>
    </xf>
    <xf numFmtId="171" fontId="4" fillId="0" borderId="63" xfId="0" applyNumberFormat="1" applyFont="1" applyBorder="1" applyAlignment="1">
      <alignment horizontal="right" vertical="center"/>
    </xf>
    <xf numFmtId="0" fontId="3" fillId="0" borderId="9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165" fontId="4" fillId="0" borderId="35" xfId="24" applyNumberFormat="1" applyFont="1" applyBorder="1" applyAlignment="1">
      <alignment vertical="center"/>
    </xf>
    <xf numFmtId="165" fontId="4" fillId="0" borderId="26" xfId="24" applyNumberFormat="1" applyFont="1" applyBorder="1" applyAlignment="1">
      <alignment vertical="center"/>
    </xf>
    <xf numFmtId="165" fontId="3" fillId="0" borderId="76" xfId="0" applyNumberFormat="1" applyFont="1" applyBorder="1" applyAlignment="1">
      <alignment vertical="center"/>
    </xf>
    <xf numFmtId="49" fontId="4" fillId="0" borderId="135" xfId="24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4" fillId="0" borderId="0" xfId="24" applyFont="1" applyAlignment="1">
      <alignment horizontal="center" vertical="center"/>
    </xf>
    <xf numFmtId="0" fontId="4" fillId="0" borderId="8" xfId="24" applyFont="1" applyBorder="1" applyAlignment="1">
      <alignment vertical="center"/>
    </xf>
    <xf numFmtId="165" fontId="4" fillId="0" borderId="26" xfId="24" applyNumberFormat="1" applyFont="1" applyBorder="1" applyAlignment="1">
      <alignment horizontal="right" vertical="center"/>
    </xf>
    <xf numFmtId="165" fontId="4" fillId="0" borderId="35" xfId="24" applyNumberFormat="1" applyFont="1" applyBorder="1" applyAlignment="1">
      <alignment horizontal="right" vertical="center"/>
    </xf>
    <xf numFmtId="165" fontId="4" fillId="0" borderId="41" xfId="24" applyNumberFormat="1" applyFont="1" applyBorder="1" applyAlignment="1">
      <alignment vertical="center"/>
    </xf>
    <xf numFmtId="165" fontId="4" fillId="0" borderId="41" xfId="24" applyNumberFormat="1" applyFont="1" applyBorder="1" applyAlignment="1">
      <alignment horizontal="right" vertical="center"/>
    </xf>
    <xf numFmtId="17" fontId="4" fillId="0" borderId="60" xfId="24" applyNumberFormat="1" applyFont="1" applyBorder="1" applyAlignment="1">
      <alignment horizontal="left" vertical="center"/>
    </xf>
    <xf numFmtId="165" fontId="4" fillId="0" borderId="48" xfId="24" applyNumberFormat="1" applyFont="1" applyBorder="1" applyAlignment="1">
      <alignment vertical="center"/>
    </xf>
    <xf numFmtId="165" fontId="3" fillId="0" borderId="48" xfId="24" applyNumberFormat="1" applyFont="1" applyBorder="1" applyAlignment="1">
      <alignment horizontal="right" vertical="center"/>
    </xf>
    <xf numFmtId="165" fontId="4" fillId="0" borderId="48" xfId="24" applyNumberFormat="1" applyFont="1" applyBorder="1" applyAlignment="1">
      <alignment horizontal="right" vertical="center"/>
    </xf>
    <xf numFmtId="2" fontId="4" fillId="0" borderId="0" xfId="24" applyNumberFormat="1" applyFont="1" applyAlignment="1">
      <alignment vertical="center"/>
    </xf>
    <xf numFmtId="2" fontId="3" fillId="0" borderId="0" xfId="24" applyNumberFormat="1" applyFont="1" applyAlignment="1">
      <alignment vertical="center"/>
    </xf>
    <xf numFmtId="0" fontId="15" fillId="0" borderId="0" xfId="25" applyFont="1" applyAlignment="1">
      <alignment horizontal="center" vertical="center"/>
    </xf>
    <xf numFmtId="0" fontId="4" fillId="0" borderId="0" xfId="25" applyFont="1" applyAlignment="1">
      <alignment vertical="center"/>
    </xf>
    <xf numFmtId="0" fontId="3" fillId="0" borderId="0" xfId="25" applyFont="1" applyAlignment="1">
      <alignment horizontal="center" vertical="center"/>
    </xf>
    <xf numFmtId="166" fontId="3" fillId="0" borderId="0" xfId="25" applyNumberFormat="1" applyFont="1" applyAlignment="1">
      <alignment horizontal="center" vertical="center" wrapText="1"/>
    </xf>
    <xf numFmtId="0" fontId="4" fillId="0" borderId="0" xfId="25" applyFont="1" applyAlignment="1">
      <alignment horizontal="center" vertical="center"/>
    </xf>
    <xf numFmtId="2" fontId="4" fillId="0" borderId="0" xfId="25" applyNumberFormat="1" applyFont="1" applyAlignment="1">
      <alignment vertical="center"/>
    </xf>
    <xf numFmtId="0" fontId="4" fillId="0" borderId="58" xfId="25" applyFont="1" applyBorder="1" applyAlignment="1">
      <alignment vertical="center"/>
    </xf>
    <xf numFmtId="2" fontId="3" fillId="0" borderId="0" xfId="25" applyNumberFormat="1" applyFont="1" applyAlignment="1">
      <alignment horizontal="right" vertical="center"/>
    </xf>
    <xf numFmtId="0" fontId="3" fillId="0" borderId="0" xfId="25" applyFont="1" applyAlignment="1">
      <alignment vertical="center"/>
    </xf>
    <xf numFmtId="0" fontId="4" fillId="0" borderId="0" xfId="25" applyFont="1" applyAlignment="1">
      <alignment horizontal="right" vertical="center"/>
    </xf>
    <xf numFmtId="17" fontId="4" fillId="0" borderId="60" xfId="25" applyNumberFormat="1" applyFont="1" applyBorder="1" applyAlignment="1">
      <alignment horizontal="left" vertical="center"/>
    </xf>
    <xf numFmtId="2" fontId="4" fillId="0" borderId="49" xfId="25" applyNumberFormat="1" applyFont="1" applyBorder="1" applyAlignment="1">
      <alignment horizontal="right" vertical="center"/>
    </xf>
    <xf numFmtId="1" fontId="4" fillId="0" borderId="0" xfId="25" applyNumberFormat="1" applyFont="1" applyAlignment="1">
      <alignment vertical="center"/>
    </xf>
    <xf numFmtId="165" fontId="4" fillId="0" borderId="0" xfId="25" applyNumberFormat="1" applyFont="1" applyAlignment="1">
      <alignment vertical="center"/>
    </xf>
    <xf numFmtId="165" fontId="3" fillId="0" borderId="1" xfId="25" applyNumberFormat="1" applyFont="1" applyBorder="1" applyAlignment="1">
      <alignment horizontal="right" vertical="center"/>
    </xf>
    <xf numFmtId="165" fontId="3" fillId="0" borderId="0" xfId="25" applyNumberFormat="1" applyFont="1" applyAlignment="1">
      <alignment vertical="center"/>
    </xf>
    <xf numFmtId="0" fontId="3" fillId="6" borderId="1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right" vertical="center"/>
    </xf>
    <xf numFmtId="0" fontId="3" fillId="7" borderId="90" xfId="0" applyFont="1" applyFill="1" applyBorder="1" applyAlignment="1">
      <alignment horizontal="center" vertical="center"/>
    </xf>
    <xf numFmtId="165" fontId="3" fillId="7" borderId="1" xfId="0" applyNumberFormat="1" applyFont="1" applyFill="1" applyBorder="1" applyAlignment="1">
      <alignment horizontal="right" vertical="center"/>
    </xf>
    <xf numFmtId="2" fontId="3" fillId="7" borderId="1" xfId="0" applyNumberFormat="1" applyFont="1" applyFill="1" applyBorder="1" applyAlignment="1">
      <alignment horizontal="right" vertical="center"/>
    </xf>
    <xf numFmtId="0" fontId="4" fillId="6" borderId="64" xfId="0" applyFont="1" applyFill="1" applyBorder="1" applyAlignment="1">
      <alignment horizontal="left" vertical="center"/>
    </xf>
    <xf numFmtId="1" fontId="4" fillId="6" borderId="122" xfId="0" applyNumberFormat="1" applyFont="1" applyFill="1" applyBorder="1" applyAlignment="1">
      <alignment vertical="center"/>
    </xf>
    <xf numFmtId="1" fontId="4" fillId="6" borderId="52" xfId="0" applyNumberFormat="1" applyFont="1" applyFill="1" applyBorder="1" applyAlignment="1">
      <alignment horizontal="right" vertical="center"/>
    </xf>
    <xf numFmtId="1" fontId="4" fillId="6" borderId="123" xfId="0" applyNumberFormat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2" fontId="4" fillId="0" borderId="24" xfId="0" applyNumberFormat="1" applyFont="1" applyBorder="1" applyAlignment="1">
      <alignment horizontal="right" vertical="center"/>
    </xf>
    <xf numFmtId="171" fontId="4" fillId="0" borderId="27" xfId="0" applyNumberFormat="1" applyFont="1" applyBorder="1" applyAlignment="1">
      <alignment horizontal="right" vertical="center"/>
    </xf>
    <xf numFmtId="0" fontId="4" fillId="0" borderId="88" xfId="0" applyFont="1" applyBorder="1" applyAlignment="1">
      <alignment horizontal="left" vertical="center"/>
    </xf>
    <xf numFmtId="0" fontId="3" fillId="0" borderId="87" xfId="0" applyFont="1" applyBorder="1" applyAlignment="1">
      <alignment horizontal="right" vertical="center"/>
    </xf>
    <xf numFmtId="0" fontId="4" fillId="0" borderId="114" xfId="0" applyFont="1" applyBorder="1" applyAlignment="1">
      <alignment horizontal="left" vertical="center"/>
    </xf>
    <xf numFmtId="2" fontId="4" fillId="0" borderId="130" xfId="0" applyNumberFormat="1" applyFont="1" applyBorder="1" applyAlignment="1">
      <alignment horizontal="right" vertical="center"/>
    </xf>
    <xf numFmtId="0" fontId="20" fillId="0" borderId="0" xfId="25" applyFont="1" applyAlignment="1">
      <alignment horizontal="right" vertical="center"/>
    </xf>
    <xf numFmtId="0" fontId="16" fillId="0" borderId="0" xfId="25" applyFont="1" applyAlignment="1">
      <alignment horizontal="left" vertical="center"/>
    </xf>
    <xf numFmtId="0" fontId="16" fillId="0" borderId="0" xfId="25" applyFont="1" applyAlignment="1">
      <alignment horizontal="right" vertical="center"/>
    </xf>
    <xf numFmtId="0" fontId="16" fillId="0" borderId="78" xfId="25" applyFont="1" applyBorder="1" applyAlignment="1">
      <alignment horizontal="right" vertical="center"/>
    </xf>
    <xf numFmtId="2" fontId="16" fillId="0" borderId="0" xfId="25" applyNumberFormat="1" applyFont="1" applyAlignment="1">
      <alignment horizontal="right" vertical="center"/>
    </xf>
    <xf numFmtId="165" fontId="16" fillId="0" borderId="0" xfId="25" applyNumberFormat="1" applyFont="1" applyAlignment="1">
      <alignment horizontal="right" vertical="center"/>
    </xf>
    <xf numFmtId="0" fontId="16" fillId="0" borderId="62" xfId="25" applyFont="1" applyBorder="1" applyAlignment="1">
      <alignment horizontal="left" vertical="center"/>
    </xf>
    <xf numFmtId="0" fontId="16" fillId="0" borderId="59" xfId="25" applyFont="1" applyBorder="1" applyAlignment="1">
      <alignment horizontal="right" vertical="center"/>
    </xf>
    <xf numFmtId="0" fontId="16" fillId="0" borderId="101" xfId="25" applyFont="1" applyBorder="1" applyAlignment="1">
      <alignment horizontal="left" vertical="center"/>
    </xf>
    <xf numFmtId="171" fontId="20" fillId="0" borderId="63" xfId="25" applyNumberFormat="1" applyFont="1" applyBorder="1" applyAlignment="1">
      <alignment horizontal="right" vertical="center"/>
    </xf>
    <xf numFmtId="0" fontId="16" fillId="0" borderId="0" xfId="25" applyFont="1"/>
    <xf numFmtId="165" fontId="4" fillId="0" borderId="0" xfId="25" applyNumberFormat="1" applyFont="1" applyAlignment="1">
      <alignment horizontal="right" vertical="center"/>
    </xf>
    <xf numFmtId="165" fontId="4" fillId="0" borderId="8" xfId="14" applyNumberFormat="1" applyFont="1" applyBorder="1" applyAlignment="1">
      <alignment vertical="center"/>
    </xf>
    <xf numFmtId="165" fontId="3" fillId="0" borderId="3" xfId="25" applyNumberFormat="1" applyFont="1" applyBorder="1" applyAlignment="1">
      <alignment horizontal="right" vertical="center"/>
    </xf>
    <xf numFmtId="165" fontId="4" fillId="0" borderId="48" xfId="14" applyNumberFormat="1" applyFont="1" applyBorder="1" applyAlignment="1">
      <alignment vertical="center"/>
    </xf>
    <xf numFmtId="165" fontId="4" fillId="0" borderId="47" xfId="14" applyNumberFormat="1" applyFont="1" applyBorder="1" applyAlignment="1">
      <alignment vertical="center"/>
    </xf>
    <xf numFmtId="165" fontId="3" fillId="0" borderId="49" xfId="25" applyNumberFormat="1" applyFont="1" applyBorder="1" applyAlignment="1">
      <alignment horizontal="right" vertical="center"/>
    </xf>
    <xf numFmtId="165" fontId="4" fillId="0" borderId="35" xfId="14" applyNumberFormat="1" applyFont="1" applyBorder="1" applyAlignment="1">
      <alignment vertical="center"/>
    </xf>
    <xf numFmtId="165" fontId="4" fillId="0" borderId="33" xfId="14" applyNumberFormat="1" applyFont="1" applyBorder="1" applyAlignment="1">
      <alignment vertical="center"/>
    </xf>
    <xf numFmtId="165" fontId="3" fillId="0" borderId="36" xfId="25" applyNumberFormat="1" applyFont="1" applyBorder="1" applyAlignment="1">
      <alignment horizontal="right" vertical="center"/>
    </xf>
    <xf numFmtId="49" fontId="4" fillId="0" borderId="62" xfId="25" applyNumberFormat="1" applyFont="1" applyBorder="1" applyAlignment="1">
      <alignment vertical="center"/>
    </xf>
    <xf numFmtId="0" fontId="4" fillId="0" borderId="62" xfId="25" applyFont="1" applyBorder="1" applyAlignment="1">
      <alignment vertical="center"/>
    </xf>
    <xf numFmtId="165" fontId="4" fillId="0" borderId="41" xfId="14" applyNumberFormat="1" applyFont="1" applyBorder="1" applyAlignment="1">
      <alignment vertical="center"/>
    </xf>
    <xf numFmtId="165" fontId="4" fillId="0" borderId="39" xfId="14" applyNumberFormat="1" applyFont="1" applyBorder="1" applyAlignment="1">
      <alignment vertical="center"/>
    </xf>
    <xf numFmtId="165" fontId="3" fillId="0" borderId="42" xfId="25" applyNumberFormat="1" applyFont="1" applyBorder="1" applyAlignment="1">
      <alignment horizontal="right" vertical="center"/>
    </xf>
    <xf numFmtId="165" fontId="4" fillId="0" borderId="26" xfId="14" applyNumberFormat="1" applyFont="1" applyBorder="1" applyAlignment="1">
      <alignment vertical="center"/>
    </xf>
    <xf numFmtId="165" fontId="4" fillId="0" borderId="24" xfId="14" applyNumberFormat="1" applyFont="1" applyBorder="1" applyAlignment="1">
      <alignment vertical="center"/>
    </xf>
    <xf numFmtId="165" fontId="3" fillId="0" borderId="27" xfId="25" applyNumberFormat="1" applyFont="1" applyBorder="1" applyAlignment="1">
      <alignment horizontal="right" vertical="center"/>
    </xf>
    <xf numFmtId="0" fontId="3" fillId="0" borderId="79" xfId="14" applyFont="1" applyBorder="1" applyAlignment="1">
      <alignment vertical="center"/>
    </xf>
    <xf numFmtId="0" fontId="3" fillId="0" borderId="139" xfId="25" applyFont="1" applyBorder="1" applyAlignment="1">
      <alignment vertical="center"/>
    </xf>
    <xf numFmtId="0" fontId="4" fillId="0" borderId="60" xfId="25" applyFont="1" applyBorder="1" applyAlignment="1">
      <alignment vertical="center"/>
    </xf>
    <xf numFmtId="0" fontId="4" fillId="0" borderId="0" xfId="25" applyFont="1"/>
    <xf numFmtId="0" fontId="3" fillId="0" borderId="66" xfId="25" applyFont="1" applyBorder="1" applyAlignment="1">
      <alignment horizontal="left" vertical="center"/>
    </xf>
    <xf numFmtId="49" fontId="3" fillId="0" borderId="1" xfId="25" applyNumberFormat="1" applyFont="1" applyBorder="1" applyAlignment="1">
      <alignment vertical="center"/>
    </xf>
    <xf numFmtId="168" fontId="3" fillId="0" borderId="110" xfId="25" applyNumberFormat="1" applyFont="1" applyBorder="1" applyAlignment="1">
      <alignment horizontal="right" vertical="center"/>
    </xf>
    <xf numFmtId="168" fontId="4" fillId="0" borderId="110" xfId="25" applyNumberFormat="1" applyFont="1" applyBorder="1" applyAlignment="1">
      <alignment horizontal="right" vertical="center"/>
    </xf>
    <xf numFmtId="168" fontId="4" fillId="0" borderId="140" xfId="25" applyNumberFormat="1" applyFont="1" applyBorder="1" applyAlignment="1">
      <alignment horizontal="right" vertical="center"/>
    </xf>
    <xf numFmtId="168" fontId="3" fillId="0" borderId="141" xfId="25" applyNumberFormat="1" applyFont="1" applyBorder="1" applyAlignment="1">
      <alignment horizontal="right" vertical="center"/>
    </xf>
    <xf numFmtId="49" fontId="4" fillId="0" borderId="45" xfId="25" applyNumberFormat="1" applyFont="1" applyBorder="1" applyAlignment="1">
      <alignment vertical="center"/>
    </xf>
    <xf numFmtId="165" fontId="4" fillId="0" borderId="46" xfId="25" applyNumberFormat="1" applyFont="1" applyBorder="1" applyAlignment="1">
      <alignment horizontal="right" vertical="center"/>
    </xf>
    <xf numFmtId="165" fontId="4" fillId="0" borderId="47" xfId="25" applyNumberFormat="1" applyFont="1" applyBorder="1" applyAlignment="1">
      <alignment horizontal="right" vertical="center"/>
    </xf>
    <xf numFmtId="168" fontId="4" fillId="0" borderId="47" xfId="25" applyNumberFormat="1" applyFont="1" applyBorder="1" applyAlignment="1">
      <alignment horizontal="right" vertical="center"/>
    </xf>
    <xf numFmtId="168" fontId="4" fillId="0" borderId="48" xfId="25" applyNumberFormat="1" applyFont="1" applyBorder="1" applyAlignment="1">
      <alignment horizontal="right" vertical="center"/>
    </xf>
    <xf numFmtId="168" fontId="3" fillId="0" borderId="49" xfId="25" applyNumberFormat="1" applyFont="1" applyBorder="1" applyAlignment="1">
      <alignment horizontal="right" vertical="center"/>
    </xf>
    <xf numFmtId="49" fontId="4" fillId="0" borderId="31" xfId="25" applyNumberFormat="1" applyFont="1" applyBorder="1" applyAlignment="1">
      <alignment vertical="center"/>
    </xf>
    <xf numFmtId="165" fontId="4" fillId="0" borderId="32" xfId="25" applyNumberFormat="1" applyFont="1" applyBorder="1" applyAlignment="1">
      <alignment horizontal="right" vertical="center"/>
    </xf>
    <xf numFmtId="165" fontId="4" fillId="0" borderId="33" xfId="25" applyNumberFormat="1" applyFont="1" applyBorder="1" applyAlignment="1">
      <alignment horizontal="right" vertical="center"/>
    </xf>
    <xf numFmtId="168" fontId="4" fillId="0" borderId="33" xfId="25" applyNumberFormat="1" applyFont="1" applyBorder="1" applyAlignment="1">
      <alignment horizontal="right" vertical="center"/>
    </xf>
    <xf numFmtId="168" fontId="3" fillId="0" borderId="33" xfId="25" applyNumberFormat="1" applyFont="1" applyBorder="1" applyAlignment="1">
      <alignment horizontal="right" vertical="center"/>
    </xf>
    <xf numFmtId="168" fontId="4" fillId="0" borderId="35" xfId="25" applyNumberFormat="1" applyFont="1" applyBorder="1" applyAlignment="1">
      <alignment horizontal="right" vertical="center"/>
    </xf>
    <xf numFmtId="168" fontId="3" fillId="0" borderId="36" xfId="25" applyNumberFormat="1" applyFont="1" applyBorder="1" applyAlignment="1">
      <alignment horizontal="right" vertical="center"/>
    </xf>
    <xf numFmtId="0" fontId="4" fillId="0" borderId="31" xfId="25" applyFont="1" applyBorder="1" applyAlignment="1">
      <alignment vertical="center"/>
    </xf>
    <xf numFmtId="49" fontId="4" fillId="0" borderId="37" xfId="25" applyNumberFormat="1" applyFont="1" applyBorder="1" applyAlignment="1">
      <alignment vertical="center"/>
    </xf>
    <xf numFmtId="165" fontId="4" fillId="0" borderId="38" xfId="25" applyNumberFormat="1" applyFont="1" applyBorder="1" applyAlignment="1">
      <alignment horizontal="right" vertical="center"/>
    </xf>
    <xf numFmtId="165" fontId="4" fillId="0" borderId="39" xfId="25" applyNumberFormat="1" applyFont="1" applyBorder="1" applyAlignment="1">
      <alignment horizontal="right" vertical="center"/>
    </xf>
    <xf numFmtId="168" fontId="4" fillId="0" borderId="39" xfId="25" applyNumberFormat="1" applyFont="1" applyBorder="1" applyAlignment="1">
      <alignment horizontal="right" vertical="center"/>
    </xf>
    <xf numFmtId="168" fontId="3" fillId="0" borderId="39" xfId="25" applyNumberFormat="1" applyFont="1" applyBorder="1" applyAlignment="1">
      <alignment horizontal="right" vertical="center"/>
    </xf>
    <xf numFmtId="168" fontId="4" fillId="0" borderId="41" xfId="25" applyNumberFormat="1" applyFont="1" applyBorder="1" applyAlignment="1">
      <alignment horizontal="right" vertical="center"/>
    </xf>
    <xf numFmtId="168" fontId="3" fillId="0" borderId="42" xfId="25" applyNumberFormat="1" applyFont="1" applyBorder="1" applyAlignment="1">
      <alignment horizontal="right" vertical="center"/>
    </xf>
    <xf numFmtId="168" fontId="3" fillId="0" borderId="1" xfId="25" applyNumberFormat="1" applyFont="1" applyBorder="1" applyAlignment="1">
      <alignment horizontal="right" vertical="center"/>
    </xf>
    <xf numFmtId="168" fontId="3" fillId="0" borderId="140" xfId="25" applyNumberFormat="1" applyFont="1" applyBorder="1" applyAlignment="1">
      <alignment horizontal="right" vertical="center"/>
    </xf>
    <xf numFmtId="49" fontId="4" fillId="0" borderId="22" xfId="25" applyNumberFormat="1" applyFont="1" applyBorder="1" applyAlignment="1">
      <alignment vertical="center"/>
    </xf>
    <xf numFmtId="165" fontId="4" fillId="0" borderId="23" xfId="25" applyNumberFormat="1" applyFont="1" applyBorder="1" applyAlignment="1">
      <alignment horizontal="right" vertical="center"/>
    </xf>
    <xf numFmtId="165" fontId="4" fillId="0" borderId="24" xfId="25" applyNumberFormat="1" applyFont="1" applyBorder="1" applyAlignment="1">
      <alignment horizontal="right" vertical="center"/>
    </xf>
    <xf numFmtId="168" fontId="4" fillId="0" borderId="24" xfId="25" applyNumberFormat="1" applyFont="1" applyBorder="1" applyAlignment="1">
      <alignment horizontal="right" vertical="center"/>
    </xf>
    <xf numFmtId="168" fontId="3" fillId="0" borderId="24" xfId="25" applyNumberFormat="1" applyFont="1" applyBorder="1" applyAlignment="1">
      <alignment horizontal="right" vertical="center"/>
    </xf>
    <xf numFmtId="168" fontId="4" fillId="0" borderId="26" xfId="25" applyNumberFormat="1" applyFont="1" applyBorder="1" applyAlignment="1">
      <alignment horizontal="right" vertical="center"/>
    </xf>
    <xf numFmtId="168" fontId="3" fillId="0" borderId="27" xfId="25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vertical="center"/>
    </xf>
    <xf numFmtId="1" fontId="14" fillId="0" borderId="0" xfId="0" applyNumberFormat="1" applyFont="1" applyAlignment="1">
      <alignment horizontal="left"/>
    </xf>
    <xf numFmtId="0" fontId="4" fillId="0" borderId="86" xfId="25" applyFont="1" applyBorder="1" applyAlignment="1">
      <alignment horizontal="left" vertical="center"/>
    </xf>
    <xf numFmtId="49" fontId="3" fillId="0" borderId="5" xfId="25" applyNumberFormat="1" applyFont="1" applyBorder="1" applyAlignment="1">
      <alignment vertical="center"/>
    </xf>
    <xf numFmtId="168" fontId="3" fillId="0" borderId="5" xfId="25" applyNumberFormat="1" applyFont="1" applyBorder="1" applyAlignment="1">
      <alignment horizontal="right" vertical="center"/>
    </xf>
    <xf numFmtId="0" fontId="4" fillId="0" borderId="0" xfId="25" applyFont="1" applyAlignment="1">
      <alignment horizontal="left"/>
    </xf>
    <xf numFmtId="0" fontId="3" fillId="0" borderId="0" xfId="24" applyFont="1" applyAlignment="1">
      <alignment vertical="center" wrapText="1"/>
    </xf>
    <xf numFmtId="49" fontId="3" fillId="0" borderId="0" xfId="24" applyNumberFormat="1" applyFont="1" applyAlignment="1">
      <alignment vertical="center" wrapText="1"/>
    </xf>
    <xf numFmtId="49" fontId="4" fillId="0" borderId="8" xfId="24" applyNumberFormat="1" applyFont="1" applyBorder="1" applyAlignment="1">
      <alignment horizontal="left" vertical="center" wrapText="1"/>
    </xf>
    <xf numFmtId="165" fontId="3" fillId="0" borderId="49" xfId="24" applyNumberFormat="1" applyFont="1" applyBorder="1" applyAlignment="1">
      <alignment horizontal="right" vertical="center"/>
    </xf>
    <xf numFmtId="0" fontId="4" fillId="0" borderId="0" xfId="24" applyFont="1" applyAlignment="1">
      <alignment vertical="center" wrapText="1"/>
    </xf>
    <xf numFmtId="49" fontId="4" fillId="0" borderId="62" xfId="24" applyNumberFormat="1" applyFont="1" applyBorder="1" applyAlignment="1">
      <alignment vertical="center" wrapText="1"/>
    </xf>
    <xf numFmtId="165" fontId="3" fillId="0" borderId="36" xfId="24" applyNumberFormat="1" applyFont="1" applyBorder="1" applyAlignment="1">
      <alignment horizontal="right" vertical="center"/>
    </xf>
    <xf numFmtId="49" fontId="4" fillId="0" borderId="64" xfId="24" applyNumberFormat="1" applyFont="1" applyBorder="1" applyAlignment="1">
      <alignment vertical="center" wrapText="1"/>
    </xf>
    <xf numFmtId="49" fontId="4" fillId="0" borderId="10" xfId="24" applyNumberFormat="1" applyFont="1" applyBorder="1" applyAlignment="1">
      <alignment horizontal="left" vertical="center" wrapText="1"/>
    </xf>
    <xf numFmtId="165" fontId="4" fillId="0" borderId="56" xfId="24" applyNumberFormat="1" applyFont="1" applyBorder="1" applyAlignment="1">
      <alignment horizontal="right" vertical="center"/>
    </xf>
    <xf numFmtId="165" fontId="4" fillId="0" borderId="52" xfId="24" applyNumberFormat="1" applyFont="1" applyBorder="1" applyAlignment="1">
      <alignment horizontal="right" vertical="center"/>
    </xf>
    <xf numFmtId="165" fontId="3" fillId="0" borderId="57" xfId="24" applyNumberFormat="1" applyFont="1" applyBorder="1" applyAlignment="1">
      <alignment horizontal="right" vertical="center"/>
    </xf>
    <xf numFmtId="1" fontId="4" fillId="0" borderId="66" xfId="0" applyNumberFormat="1" applyFont="1" applyBorder="1" applyAlignment="1">
      <alignment horizontal="left" vertical="center" wrapText="1"/>
    </xf>
    <xf numFmtId="49" fontId="4" fillId="0" borderId="2" xfId="24" applyNumberFormat="1" applyFont="1" applyBorder="1" applyAlignment="1">
      <alignment vertical="center" wrapText="1"/>
    </xf>
    <xf numFmtId="49" fontId="4" fillId="0" borderId="3" xfId="24" applyNumberFormat="1" applyFont="1" applyBorder="1" applyAlignment="1">
      <alignment vertical="center" wrapText="1"/>
    </xf>
    <xf numFmtId="49" fontId="4" fillId="0" borderId="8" xfId="24" applyNumberFormat="1" applyFont="1" applyBorder="1" applyAlignment="1">
      <alignment horizontal="left" vertical="center"/>
    </xf>
    <xf numFmtId="0" fontId="4" fillId="0" borderId="3" xfId="24" applyFont="1" applyBorder="1" applyAlignment="1">
      <alignment vertical="center"/>
    </xf>
    <xf numFmtId="1" fontId="4" fillId="0" borderId="60" xfId="0" applyNumberFormat="1" applyFont="1" applyBorder="1" applyAlignment="1">
      <alignment horizontal="left" vertical="center" wrapText="1"/>
    </xf>
    <xf numFmtId="165" fontId="4" fillId="0" borderId="133" xfId="24" applyNumberFormat="1" applyFont="1" applyBorder="1" applyAlignment="1">
      <alignment horizontal="right" vertical="center"/>
    </xf>
    <xf numFmtId="165" fontId="4" fillId="0" borderId="118" xfId="24" applyNumberFormat="1" applyFont="1" applyBorder="1" applyAlignment="1">
      <alignment horizontal="right" vertical="center"/>
    </xf>
    <xf numFmtId="165" fontId="3" fillId="0" borderId="142" xfId="24" applyNumberFormat="1" applyFont="1" applyBorder="1" applyAlignment="1">
      <alignment horizontal="right" vertical="center"/>
    </xf>
    <xf numFmtId="49" fontId="4" fillId="0" borderId="75" xfId="24" applyNumberFormat="1" applyFont="1" applyBorder="1" applyAlignment="1">
      <alignment vertical="center" wrapText="1"/>
    </xf>
    <xf numFmtId="49" fontId="4" fillId="0" borderId="4" xfId="24" applyNumberFormat="1" applyFont="1" applyBorder="1" applyAlignment="1">
      <alignment horizontal="left" vertical="center"/>
    </xf>
    <xf numFmtId="165" fontId="4" fillId="0" borderId="140" xfId="24" applyNumberFormat="1" applyFont="1" applyBorder="1" applyAlignment="1">
      <alignment horizontal="right" vertical="center"/>
    </xf>
    <xf numFmtId="165" fontId="4" fillId="0" borderId="110" xfId="24" applyNumberFormat="1" applyFont="1" applyBorder="1" applyAlignment="1">
      <alignment horizontal="right" vertical="center"/>
    </xf>
    <xf numFmtId="165" fontId="3" fillId="0" borderId="141" xfId="24" applyNumberFormat="1" applyFont="1" applyBorder="1" applyAlignment="1">
      <alignment horizontal="right" vertical="center"/>
    </xf>
    <xf numFmtId="1" fontId="4" fillId="0" borderId="75" xfId="0" applyNumberFormat="1" applyFont="1" applyBorder="1" applyAlignment="1">
      <alignment horizontal="left" vertical="center" wrapText="1"/>
    </xf>
    <xf numFmtId="0" fontId="4" fillId="0" borderId="1" xfId="24" applyFont="1" applyBorder="1" applyAlignment="1">
      <alignment vertical="center"/>
    </xf>
    <xf numFmtId="49" fontId="4" fillId="0" borderId="66" xfId="24" applyNumberFormat="1" applyFont="1" applyBorder="1" applyAlignment="1">
      <alignment vertical="center" wrapText="1"/>
    </xf>
    <xf numFmtId="49" fontId="4" fillId="0" borderId="60" xfId="24" applyNumberFormat="1" applyFont="1" applyBorder="1" applyAlignment="1">
      <alignment vertical="center" wrapText="1"/>
    </xf>
    <xf numFmtId="165" fontId="4" fillId="0" borderId="1" xfId="24" applyNumberFormat="1" applyFont="1" applyBorder="1" applyAlignment="1">
      <alignment horizontal="left" vertical="center"/>
    </xf>
    <xf numFmtId="165" fontId="4" fillId="0" borderId="44" xfId="24" applyNumberFormat="1" applyFont="1" applyBorder="1" applyAlignment="1">
      <alignment horizontal="left" vertical="center"/>
    </xf>
    <xf numFmtId="165" fontId="4" fillId="0" borderId="39" xfId="24" applyNumberFormat="1" applyFont="1" applyBorder="1" applyAlignment="1">
      <alignment horizontal="right" vertical="center"/>
    </xf>
    <xf numFmtId="165" fontId="3" fillId="0" borderId="42" xfId="24" applyNumberFormat="1" applyFont="1" applyBorder="1" applyAlignment="1">
      <alignment horizontal="right" vertical="center"/>
    </xf>
    <xf numFmtId="49" fontId="4" fillId="0" borderId="4" xfId="24" applyNumberFormat="1" applyFont="1" applyBorder="1" applyAlignment="1">
      <alignment vertical="center"/>
    </xf>
    <xf numFmtId="0" fontId="4" fillId="0" borderId="19" xfId="24" applyFont="1" applyBorder="1" applyAlignment="1">
      <alignment vertical="center"/>
    </xf>
    <xf numFmtId="49" fontId="4" fillId="0" borderId="10" xfId="24" applyNumberFormat="1" applyFont="1" applyBorder="1" applyAlignment="1">
      <alignment vertical="center"/>
    </xf>
    <xf numFmtId="49" fontId="4" fillId="0" borderId="62" xfId="0" applyNumberFormat="1" applyFont="1" applyBorder="1" applyAlignment="1">
      <alignment vertical="center" wrapText="1"/>
    </xf>
    <xf numFmtId="49" fontId="4" fillId="0" borderId="54" xfId="0" applyNumberFormat="1" applyFont="1" applyBorder="1" applyAlignment="1">
      <alignment vertical="center"/>
    </xf>
    <xf numFmtId="0" fontId="4" fillId="0" borderId="62" xfId="24" applyFont="1" applyBorder="1" applyAlignment="1">
      <alignment vertical="center" wrapText="1"/>
    </xf>
    <xf numFmtId="49" fontId="4" fillId="0" borderId="45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24" applyNumberFormat="1" applyFont="1"/>
    <xf numFmtId="0" fontId="22" fillId="0" borderId="31" xfId="0" applyFont="1" applyBorder="1" applyAlignment="1">
      <alignment vertical="center"/>
    </xf>
    <xf numFmtId="0" fontId="22" fillId="0" borderId="30" xfId="0" applyFont="1" applyBorder="1" applyAlignment="1">
      <alignment horizontal="right" vertical="center"/>
    </xf>
    <xf numFmtId="170" fontId="22" fillId="0" borderId="30" xfId="0" applyNumberFormat="1" applyFont="1" applyBorder="1" applyAlignment="1">
      <alignment horizontal="right" vertical="center"/>
    </xf>
    <xf numFmtId="170" fontId="22" fillId="0" borderId="102" xfId="0" applyNumberFormat="1" applyFont="1" applyBorder="1" applyAlignment="1">
      <alignment horizontal="right" vertical="center"/>
    </xf>
    <xf numFmtId="0" fontId="22" fillId="0" borderId="45" xfId="0" applyFont="1" applyBorder="1" applyAlignment="1">
      <alignment vertical="center"/>
    </xf>
    <xf numFmtId="0" fontId="22" fillId="0" borderId="44" xfId="0" applyFont="1" applyBorder="1" applyAlignment="1">
      <alignment horizontal="right" vertical="center"/>
    </xf>
    <xf numFmtId="170" fontId="22" fillId="0" borderId="44" xfId="0" applyNumberFormat="1" applyFont="1" applyBorder="1" applyAlignment="1">
      <alignment horizontal="right" vertical="center"/>
    </xf>
    <xf numFmtId="170" fontId="22" fillId="0" borderId="77" xfId="0" applyNumberFormat="1" applyFont="1" applyBorder="1" applyAlignment="1">
      <alignment horizontal="right" vertical="center"/>
    </xf>
    <xf numFmtId="170" fontId="4" fillId="0" borderId="21" xfId="0" applyNumberFormat="1" applyFont="1" applyBorder="1" applyAlignment="1">
      <alignment horizontal="right" vertical="center"/>
    </xf>
    <xf numFmtId="170" fontId="4" fillId="0" borderId="91" xfId="0" applyNumberFormat="1" applyFont="1" applyBorder="1" applyAlignment="1">
      <alignment horizontal="right" vertical="center"/>
    </xf>
    <xf numFmtId="0" fontId="22" fillId="0" borderId="22" xfId="0" applyFont="1" applyBorder="1" applyAlignment="1">
      <alignment vertical="center"/>
    </xf>
    <xf numFmtId="0" fontId="22" fillId="0" borderId="21" xfId="0" applyFont="1" applyBorder="1" applyAlignment="1">
      <alignment horizontal="right" vertical="center"/>
    </xf>
    <xf numFmtId="170" fontId="22" fillId="0" borderId="21" xfId="0" applyNumberFormat="1" applyFont="1" applyBorder="1" applyAlignment="1">
      <alignment horizontal="right" vertical="center"/>
    </xf>
    <xf numFmtId="170" fontId="22" fillId="0" borderId="91" xfId="0" applyNumberFormat="1" applyFont="1" applyBorder="1" applyAlignment="1">
      <alignment horizontal="right" vertical="center"/>
    </xf>
    <xf numFmtId="0" fontId="4" fillId="0" borderId="0" xfId="25" applyFont="1" applyAlignment="1">
      <alignment vertical="top"/>
    </xf>
    <xf numFmtId="0" fontId="3" fillId="0" borderId="0" xfId="25" applyFont="1"/>
    <xf numFmtId="49" fontId="4" fillId="0" borderId="58" xfId="25" applyNumberFormat="1" applyFont="1" applyBorder="1" applyAlignment="1">
      <alignment vertical="center"/>
    </xf>
    <xf numFmtId="165" fontId="3" fillId="0" borderId="69" xfId="25" applyNumberFormat="1" applyFont="1" applyBorder="1" applyAlignment="1">
      <alignment vertical="center"/>
    </xf>
    <xf numFmtId="165" fontId="4" fillId="0" borderId="58" xfId="24" applyNumberFormat="1" applyFont="1" applyBorder="1" applyAlignment="1">
      <alignment vertical="center"/>
    </xf>
    <xf numFmtId="165" fontId="4" fillId="0" borderId="23" xfId="24" applyNumberFormat="1" applyFont="1" applyBorder="1" applyAlignment="1">
      <alignment vertical="center"/>
    </xf>
    <xf numFmtId="165" fontId="3" fillId="0" borderId="108" xfId="24" applyNumberFormat="1" applyFont="1" applyBorder="1" applyAlignment="1">
      <alignment vertical="center"/>
    </xf>
    <xf numFmtId="165" fontId="4" fillId="0" borderId="34" xfId="24" applyNumberFormat="1" applyFont="1" applyBorder="1" applyAlignment="1">
      <alignment vertical="center"/>
    </xf>
    <xf numFmtId="0" fontId="4" fillId="0" borderId="62" xfId="25" applyFont="1" applyBorder="1" applyAlignment="1">
      <alignment vertical="center" wrapText="1"/>
    </xf>
    <xf numFmtId="165" fontId="4" fillId="0" borderId="55" xfId="24" applyNumberFormat="1" applyFont="1" applyBorder="1" applyAlignment="1">
      <alignment vertical="center"/>
    </xf>
    <xf numFmtId="165" fontId="4" fillId="0" borderId="0" xfId="25" applyNumberFormat="1" applyFont="1"/>
    <xf numFmtId="165" fontId="3" fillId="0" borderId="26" xfId="25" applyNumberFormat="1" applyFont="1" applyBorder="1" applyAlignment="1">
      <alignment vertical="center"/>
    </xf>
    <xf numFmtId="165" fontId="3" fillId="0" borderId="22" xfId="25" applyNumberFormat="1" applyFont="1" applyBorder="1" applyAlignment="1">
      <alignment vertical="center"/>
    </xf>
    <xf numFmtId="165" fontId="4" fillId="0" borderId="8" xfId="25" applyNumberFormat="1" applyFont="1" applyBorder="1" applyAlignment="1">
      <alignment vertical="center"/>
    </xf>
    <xf numFmtId="165" fontId="4" fillId="0" borderId="9" xfId="25" applyNumberFormat="1" applyFont="1" applyBorder="1" applyAlignment="1">
      <alignment vertical="center"/>
    </xf>
    <xf numFmtId="165" fontId="4" fillId="0" borderId="35" xfId="25" applyNumberFormat="1" applyFont="1" applyBorder="1" applyAlignment="1">
      <alignment vertical="center"/>
    </xf>
    <xf numFmtId="165" fontId="4" fillId="0" borderId="31" xfId="25" applyNumberFormat="1" applyFont="1" applyBorder="1" applyAlignment="1">
      <alignment vertical="center"/>
    </xf>
    <xf numFmtId="165" fontId="4" fillId="0" borderId="36" xfId="24" applyNumberFormat="1" applyFont="1" applyBorder="1" applyAlignment="1">
      <alignment vertical="center"/>
    </xf>
    <xf numFmtId="165" fontId="3" fillId="0" borderId="35" xfId="24" applyNumberFormat="1" applyFont="1" applyBorder="1" applyAlignment="1">
      <alignment vertical="center"/>
    </xf>
    <xf numFmtId="0" fontId="3" fillId="0" borderId="0" xfId="24" applyFont="1" applyAlignment="1">
      <alignment horizontal="right"/>
    </xf>
    <xf numFmtId="165" fontId="3" fillId="0" borderId="24" xfId="0" applyNumberFormat="1" applyFont="1" applyBorder="1" applyAlignment="1">
      <alignment vertical="center"/>
    </xf>
    <xf numFmtId="165" fontId="3" fillId="9" borderId="23" xfId="0" applyNumberFormat="1" applyFont="1" applyFill="1" applyBorder="1" applyAlignment="1">
      <alignment vertical="center"/>
    </xf>
    <xf numFmtId="165" fontId="3" fillId="9" borderId="91" xfId="0" applyNumberFormat="1" applyFont="1" applyFill="1" applyBorder="1" applyAlignment="1">
      <alignment vertical="center"/>
    </xf>
    <xf numFmtId="0" fontId="3" fillId="9" borderId="66" xfId="24" applyFont="1" applyFill="1" applyBorder="1" applyAlignment="1">
      <alignment horizontal="center" vertical="center" wrapText="1"/>
    </xf>
    <xf numFmtId="0" fontId="3" fillId="9" borderId="1" xfId="24" applyFont="1" applyFill="1" applyBorder="1" applyAlignment="1">
      <alignment horizontal="center" vertical="center" wrapText="1"/>
    </xf>
    <xf numFmtId="0" fontId="3" fillId="9" borderId="1" xfId="24" quotePrefix="1" applyFont="1" applyFill="1" applyBorder="1" applyAlignment="1">
      <alignment horizontal="center" vertical="center" wrapText="1"/>
    </xf>
    <xf numFmtId="0" fontId="3" fillId="9" borderId="69" xfId="24" applyFont="1" applyFill="1" applyBorder="1" applyAlignment="1">
      <alignment horizontal="center" vertical="center" wrapText="1"/>
    </xf>
    <xf numFmtId="0" fontId="3" fillId="9" borderId="2" xfId="24" applyFont="1" applyFill="1" applyBorder="1" applyAlignment="1">
      <alignment horizontal="center" vertical="center" wrapText="1"/>
    </xf>
    <xf numFmtId="0" fontId="3" fillId="9" borderId="69" xfId="24" quotePrefix="1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vertical="center"/>
    </xf>
    <xf numFmtId="165" fontId="3" fillId="9" borderId="69" xfId="0" applyNumberFormat="1" applyFont="1" applyFill="1" applyBorder="1" applyAlignment="1">
      <alignment vertical="center"/>
    </xf>
    <xf numFmtId="49" fontId="4" fillId="0" borderId="75" xfId="24" applyNumberFormat="1" applyFont="1" applyBorder="1" applyAlignment="1">
      <alignment vertical="center"/>
    </xf>
    <xf numFmtId="165" fontId="4" fillId="0" borderId="143" xfId="24" applyNumberFormat="1" applyFont="1" applyBorder="1" applyAlignment="1">
      <alignment horizontal="right" vertical="center"/>
    </xf>
    <xf numFmtId="165" fontId="3" fillId="0" borderId="39" xfId="24" applyNumberFormat="1" applyFont="1" applyBorder="1" applyAlignment="1">
      <alignment horizontal="right" vertical="center"/>
    </xf>
    <xf numFmtId="165" fontId="3" fillId="0" borderId="76" xfId="24" applyNumberFormat="1" applyFont="1" applyBorder="1" applyAlignment="1">
      <alignment horizontal="right" vertical="center"/>
    </xf>
    <xf numFmtId="165" fontId="3" fillId="9" borderId="15" xfId="24" applyNumberFormat="1" applyFont="1" applyFill="1" applyBorder="1" applyAlignment="1">
      <alignment vertical="center"/>
    </xf>
    <xf numFmtId="49" fontId="3" fillId="9" borderId="68" xfId="24" applyNumberFormat="1" applyFont="1" applyFill="1" applyBorder="1" applyAlignment="1">
      <alignment vertical="center"/>
    </xf>
    <xf numFmtId="165" fontId="3" fillId="9" borderId="94" xfId="24" applyNumberFormat="1" applyFont="1" applyFill="1" applyBorder="1" applyAlignment="1">
      <alignment vertical="center"/>
    </xf>
    <xf numFmtId="0" fontId="4" fillId="0" borderId="12" xfId="24" applyFont="1" applyBorder="1" applyAlignment="1">
      <alignment vertical="center"/>
    </xf>
    <xf numFmtId="165" fontId="3" fillId="0" borderId="12" xfId="24" applyNumberFormat="1" applyFont="1" applyBorder="1" applyAlignment="1">
      <alignment vertical="center"/>
    </xf>
    <xf numFmtId="165" fontId="3" fillId="0" borderId="87" xfId="24" applyNumberFormat="1" applyFont="1" applyBorder="1" applyAlignment="1">
      <alignment vertical="center"/>
    </xf>
    <xf numFmtId="165" fontId="4" fillId="0" borderId="56" xfId="24" applyNumberFormat="1" applyFont="1" applyBorder="1" applyAlignment="1">
      <alignment vertical="center"/>
    </xf>
    <xf numFmtId="165" fontId="3" fillId="9" borderId="11" xfId="24" applyNumberFormat="1" applyFont="1" applyFill="1" applyBorder="1" applyAlignment="1">
      <alignment vertical="center"/>
    </xf>
    <xf numFmtId="0" fontId="3" fillId="9" borderId="66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17" fillId="9" borderId="66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165" fontId="17" fillId="9" borderId="1" xfId="0" applyNumberFormat="1" applyFont="1" applyFill="1" applyBorder="1" applyAlignment="1">
      <alignment horizontal="center" vertical="center"/>
    </xf>
    <xf numFmtId="0" fontId="17" fillId="9" borderId="69" xfId="0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 wrapText="1"/>
    </xf>
    <xf numFmtId="165" fontId="3" fillId="9" borderId="2" xfId="0" applyNumberFormat="1" applyFont="1" applyFill="1" applyBorder="1" applyAlignment="1">
      <alignment horizontal="center" vertical="center" wrapText="1"/>
    </xf>
    <xf numFmtId="165" fontId="3" fillId="9" borderId="4" xfId="0" applyNumberFormat="1" applyFont="1" applyFill="1" applyBorder="1" applyAlignment="1">
      <alignment horizontal="center" vertical="center"/>
    </xf>
    <xf numFmtId="165" fontId="3" fillId="9" borderId="70" xfId="0" applyNumberFormat="1" applyFont="1" applyFill="1" applyBorder="1" applyAlignment="1">
      <alignment horizontal="center" vertical="center" wrapText="1"/>
    </xf>
    <xf numFmtId="164" fontId="3" fillId="10" borderId="66" xfId="16" applyFont="1" applyFill="1" applyBorder="1" applyAlignment="1">
      <alignment horizontal="center" vertical="center"/>
    </xf>
    <xf numFmtId="164" fontId="3" fillId="10" borderId="1" xfId="16" applyFont="1" applyFill="1" applyBorder="1" applyAlignment="1">
      <alignment horizontal="center" vertical="center"/>
    </xf>
    <xf numFmtId="164" fontId="3" fillId="10" borderId="69" xfId="16" applyFont="1" applyFill="1" applyBorder="1" applyAlignment="1">
      <alignment horizontal="center" vertical="center"/>
    </xf>
    <xf numFmtId="165" fontId="4" fillId="0" borderId="32" xfId="25" applyNumberFormat="1" applyFont="1" applyBorder="1" applyAlignment="1">
      <alignment vertical="center"/>
    </xf>
    <xf numFmtId="164" fontId="3" fillId="10" borderId="66" xfId="16" applyFont="1" applyFill="1" applyBorder="1" applyAlignment="1">
      <alignment horizontal="left" vertical="center"/>
    </xf>
    <xf numFmtId="165" fontId="3" fillId="10" borderId="1" xfId="16" applyNumberFormat="1" applyFont="1" applyFill="1" applyBorder="1" applyAlignment="1">
      <alignment vertical="center"/>
    </xf>
    <xf numFmtId="164" fontId="3" fillId="10" borderId="68" xfId="16" applyFont="1" applyFill="1" applyBorder="1" applyAlignment="1">
      <alignment horizontal="left" vertical="center"/>
    </xf>
    <xf numFmtId="165" fontId="3" fillId="10" borderId="15" xfId="16" applyNumberFormat="1" applyFont="1" applyFill="1" applyBorder="1" applyAlignment="1">
      <alignment vertical="center"/>
    </xf>
    <xf numFmtId="165" fontId="3" fillId="10" borderId="15" xfId="25" applyNumberFormat="1" applyFont="1" applyFill="1" applyBorder="1" applyAlignment="1">
      <alignment vertical="center"/>
    </xf>
    <xf numFmtId="0" fontId="3" fillId="10" borderId="1" xfId="25" quotePrefix="1" applyFont="1" applyFill="1" applyBorder="1" applyAlignment="1">
      <alignment horizontal="center" vertical="center"/>
    </xf>
    <xf numFmtId="0" fontId="3" fillId="10" borderId="1" xfId="24" applyFont="1" applyFill="1" applyBorder="1" applyAlignment="1">
      <alignment horizontal="center" vertical="center"/>
    </xf>
    <xf numFmtId="0" fontId="3" fillId="9" borderId="66" xfId="14" applyFont="1" applyFill="1" applyBorder="1" applyAlignment="1">
      <alignment horizontal="center" vertical="center"/>
    </xf>
    <xf numFmtId="165" fontId="3" fillId="9" borderId="1" xfId="14" applyNumberFormat="1" applyFont="1" applyFill="1" applyBorder="1" applyAlignment="1">
      <alignment horizontal="left" vertical="center"/>
    </xf>
    <xf numFmtId="165" fontId="3" fillId="9" borderId="1" xfId="14" applyNumberFormat="1" applyFont="1" applyFill="1" applyBorder="1" applyAlignment="1">
      <alignment horizontal="right" vertical="center"/>
    </xf>
    <xf numFmtId="0" fontId="3" fillId="9" borderId="1" xfId="14" applyFont="1" applyFill="1" applyBorder="1" applyAlignment="1">
      <alignment horizontal="right" vertical="center"/>
    </xf>
    <xf numFmtId="0" fontId="3" fillId="9" borderId="69" xfId="14" applyFont="1" applyFill="1" applyBorder="1" applyAlignment="1">
      <alignment horizontal="right" vertical="center"/>
    </xf>
    <xf numFmtId="0" fontId="3" fillId="9" borderId="1" xfId="0" applyFont="1" applyFill="1" applyBorder="1" applyAlignment="1">
      <alignment vertical="center"/>
    </xf>
    <xf numFmtId="165" fontId="3" fillId="9" borderId="5" xfId="0" applyNumberFormat="1" applyFont="1" applyFill="1" applyBorder="1" applyAlignment="1">
      <alignment horizontal="right" vertical="center"/>
    </xf>
    <xf numFmtId="170" fontId="3" fillId="9" borderId="5" xfId="0" applyNumberFormat="1" applyFont="1" applyFill="1" applyBorder="1" applyAlignment="1">
      <alignment horizontal="right" vertical="center"/>
    </xf>
    <xf numFmtId="170" fontId="3" fillId="9" borderId="70" xfId="0" applyNumberFormat="1" applyFont="1" applyFill="1" applyBorder="1" applyAlignment="1">
      <alignment horizontal="right" vertical="center"/>
    </xf>
    <xf numFmtId="0" fontId="23" fillId="9" borderId="1" xfId="0" applyFont="1" applyFill="1" applyBorder="1" applyAlignment="1">
      <alignment vertical="center"/>
    </xf>
    <xf numFmtId="165" fontId="23" fillId="9" borderId="5" xfId="0" applyNumberFormat="1" applyFont="1" applyFill="1" applyBorder="1" applyAlignment="1">
      <alignment horizontal="right" vertical="center"/>
    </xf>
    <xf numFmtId="170" fontId="23" fillId="9" borderId="5" xfId="0" applyNumberFormat="1" applyFont="1" applyFill="1" applyBorder="1" applyAlignment="1">
      <alignment horizontal="right" vertical="center"/>
    </xf>
    <xf numFmtId="170" fontId="23" fillId="9" borderId="70" xfId="0" applyNumberFormat="1" applyFont="1" applyFill="1" applyBorder="1" applyAlignment="1">
      <alignment horizontal="right" vertical="center"/>
    </xf>
    <xf numFmtId="0" fontId="23" fillId="9" borderId="15" xfId="0" applyFont="1" applyFill="1" applyBorder="1" applyAlignment="1">
      <alignment vertical="center"/>
    </xf>
    <xf numFmtId="165" fontId="23" fillId="9" borderId="13" xfId="0" applyNumberFormat="1" applyFont="1" applyFill="1" applyBorder="1" applyAlignment="1">
      <alignment horizontal="right" vertical="center"/>
    </xf>
    <xf numFmtId="170" fontId="23" fillId="9" borderId="13" xfId="0" applyNumberFormat="1" applyFont="1" applyFill="1" applyBorder="1" applyAlignment="1">
      <alignment horizontal="right" vertical="center"/>
    </xf>
    <xf numFmtId="170" fontId="23" fillId="9" borderId="71" xfId="0" applyNumberFormat="1" applyFont="1" applyFill="1" applyBorder="1" applyAlignment="1">
      <alignment horizontal="right" vertical="center"/>
    </xf>
    <xf numFmtId="0" fontId="3" fillId="9" borderId="4" xfId="24" applyFont="1" applyFill="1" applyBorder="1" applyAlignment="1">
      <alignment horizontal="center" vertical="center" wrapText="1"/>
    </xf>
    <xf numFmtId="0" fontId="3" fillId="9" borderId="4" xfId="24" quotePrefix="1" applyFont="1" applyFill="1" applyBorder="1" applyAlignment="1">
      <alignment horizontal="center" vertical="center" wrapText="1"/>
    </xf>
    <xf numFmtId="164" fontId="8" fillId="0" borderId="0" xfId="15" applyFont="1" applyAlignment="1">
      <alignment vertical="center"/>
    </xf>
    <xf numFmtId="164" fontId="17" fillId="0" borderId="0" xfId="15" applyFont="1" applyAlignment="1">
      <alignment horizontal="center" vertical="center"/>
    </xf>
    <xf numFmtId="164" fontId="8" fillId="0" borderId="0" xfId="15" applyFont="1" applyAlignment="1">
      <alignment horizontal="center" vertical="center"/>
    </xf>
    <xf numFmtId="164" fontId="17" fillId="0" borderId="0" xfId="15" applyFont="1" applyAlignment="1">
      <alignment horizontal="right" vertical="center"/>
    </xf>
    <xf numFmtId="164" fontId="17" fillId="9" borderId="86" xfId="15" quotePrefix="1" applyFont="1" applyFill="1" applyBorder="1" applyAlignment="1">
      <alignment horizontal="left" vertical="center"/>
    </xf>
    <xf numFmtId="164" fontId="17" fillId="9" borderId="1" xfId="15" applyFont="1" applyFill="1" applyBorder="1" applyAlignment="1">
      <alignment horizontal="center" vertical="center"/>
    </xf>
    <xf numFmtId="164" fontId="17" fillId="9" borderId="2" xfId="15" applyFont="1" applyFill="1" applyBorder="1" applyAlignment="1">
      <alignment horizontal="right" vertical="center"/>
    </xf>
    <xf numFmtId="164" fontId="17" fillId="9" borderId="1" xfId="15" applyFont="1" applyFill="1" applyBorder="1" applyAlignment="1">
      <alignment horizontal="right" vertical="center"/>
    </xf>
    <xf numFmtId="164" fontId="17" fillId="9" borderId="4" xfId="15" applyFont="1" applyFill="1" applyBorder="1" applyAlignment="1">
      <alignment horizontal="right" vertical="center"/>
    </xf>
    <xf numFmtId="164" fontId="17" fillId="9" borderId="70" xfId="15" quotePrefix="1" applyFont="1" applyFill="1" applyBorder="1" applyAlignment="1">
      <alignment horizontal="right" vertical="center"/>
    </xf>
    <xf numFmtId="0" fontId="3" fillId="9" borderId="1" xfId="0" quotePrefix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left" vertical="center"/>
    </xf>
    <xf numFmtId="165" fontId="3" fillId="9" borderId="1" xfId="0" applyNumberFormat="1" applyFont="1" applyFill="1" applyBorder="1" applyAlignment="1">
      <alignment horizontal="right" vertical="center"/>
    </xf>
    <xf numFmtId="165" fontId="3" fillId="9" borderId="4" xfId="0" applyNumberFormat="1" applyFont="1" applyFill="1" applyBorder="1" applyAlignment="1">
      <alignment horizontal="right" vertical="center"/>
    </xf>
    <xf numFmtId="165" fontId="3" fillId="0" borderId="112" xfId="0" applyNumberFormat="1" applyFont="1" applyBorder="1" applyAlignment="1">
      <alignment vertical="center"/>
    </xf>
    <xf numFmtId="165" fontId="3" fillId="0" borderId="106" xfId="0" applyNumberFormat="1" applyFont="1" applyBorder="1" applyAlignment="1">
      <alignment vertical="center"/>
    </xf>
    <xf numFmtId="0" fontId="4" fillId="0" borderId="75" xfId="0" applyFont="1" applyBorder="1" applyAlignment="1">
      <alignment horizontal="left" vertical="center"/>
    </xf>
    <xf numFmtId="0" fontId="14" fillId="0" borderId="73" xfId="0" applyFont="1" applyBorder="1" applyAlignment="1">
      <alignment horizontal="left" vertical="center"/>
    </xf>
    <xf numFmtId="165" fontId="3" fillId="0" borderId="108" xfId="0" applyNumberFormat="1" applyFont="1" applyBorder="1" applyAlignment="1">
      <alignment vertical="center"/>
    </xf>
    <xf numFmtId="0" fontId="14" fillId="0" borderId="62" xfId="0" applyFont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right" vertical="center"/>
    </xf>
    <xf numFmtId="0" fontId="3" fillId="9" borderId="69" xfId="0" applyFont="1" applyFill="1" applyBorder="1" applyAlignment="1">
      <alignment horizontal="right" vertical="center"/>
    </xf>
    <xf numFmtId="0" fontId="17" fillId="10" borderId="66" xfId="25" applyFont="1" applyFill="1" applyBorder="1" applyAlignment="1">
      <alignment horizontal="left" vertical="center" wrapText="1"/>
    </xf>
    <xf numFmtId="0" fontId="17" fillId="10" borderId="1" xfId="25" applyFont="1" applyFill="1" applyBorder="1" applyAlignment="1">
      <alignment horizontal="center" vertical="center" wrapText="1"/>
    </xf>
    <xf numFmtId="0" fontId="17" fillId="10" borderId="1" xfId="25" quotePrefix="1" applyFont="1" applyFill="1" applyBorder="1" applyAlignment="1">
      <alignment horizontal="center" vertical="center" wrapText="1"/>
    </xf>
    <xf numFmtId="0" fontId="17" fillId="10" borderId="69" xfId="25" quotePrefix="1" applyFont="1" applyFill="1" applyBorder="1" applyAlignment="1">
      <alignment horizontal="center" vertical="center" wrapText="1"/>
    </xf>
    <xf numFmtId="0" fontId="3" fillId="9" borderId="66" xfId="25" applyFont="1" applyFill="1" applyBorder="1" applyAlignment="1">
      <alignment horizontal="left" vertical="center" wrapText="1"/>
    </xf>
    <xf numFmtId="165" fontId="3" fillId="10" borderId="1" xfId="24" applyNumberFormat="1" applyFont="1" applyFill="1" applyBorder="1" applyAlignment="1">
      <alignment vertical="center"/>
    </xf>
    <xf numFmtId="165" fontId="3" fillId="10" borderId="1" xfId="24" applyNumberFormat="1" applyFont="1" applyFill="1" applyBorder="1" applyAlignment="1">
      <alignment horizontal="right" vertical="center"/>
    </xf>
    <xf numFmtId="0" fontId="3" fillId="9" borderId="2" xfId="25" applyFont="1" applyFill="1" applyBorder="1" applyAlignment="1">
      <alignment horizontal="center" vertical="center" wrapText="1"/>
    </xf>
    <xf numFmtId="0" fontId="3" fillId="9" borderId="1" xfId="25" applyFont="1" applyFill="1" applyBorder="1" applyAlignment="1">
      <alignment horizontal="center" vertical="center" wrapText="1"/>
    </xf>
    <xf numFmtId="0" fontId="3" fillId="9" borderId="1" xfId="25" quotePrefix="1" applyFont="1" applyFill="1" applyBorder="1" applyAlignment="1">
      <alignment horizontal="center" vertical="center" wrapText="1"/>
    </xf>
    <xf numFmtId="0" fontId="3" fillId="9" borderId="69" xfId="25" applyFont="1" applyFill="1" applyBorder="1" applyAlignment="1">
      <alignment horizontal="center" vertical="center" wrapText="1"/>
    </xf>
    <xf numFmtId="0" fontId="3" fillId="9" borderId="5" xfId="25" applyFont="1" applyFill="1" applyBorder="1" applyAlignment="1">
      <alignment horizontal="center" vertical="center" wrapText="1"/>
    </xf>
    <xf numFmtId="0" fontId="3" fillId="9" borderId="69" xfId="25" quotePrefix="1" applyFont="1" applyFill="1" applyBorder="1" applyAlignment="1">
      <alignment horizontal="center" vertical="center" wrapText="1"/>
    </xf>
    <xf numFmtId="165" fontId="3" fillId="9" borderId="1" xfId="14" applyNumberFormat="1" applyFont="1" applyFill="1" applyBorder="1" applyAlignment="1">
      <alignment horizontal="center" vertical="center"/>
    </xf>
    <xf numFmtId="0" fontId="3" fillId="9" borderId="1" xfId="14" applyFont="1" applyFill="1" applyBorder="1" applyAlignment="1">
      <alignment horizontal="center" vertical="center"/>
    </xf>
    <xf numFmtId="0" fontId="3" fillId="9" borderId="69" xfId="14" applyFont="1" applyFill="1" applyBorder="1" applyAlignment="1">
      <alignment horizontal="center" vertical="center"/>
    </xf>
    <xf numFmtId="0" fontId="3" fillId="9" borderId="66" xfId="14" applyFont="1" applyFill="1" applyBorder="1" applyAlignment="1">
      <alignment vertical="center"/>
    </xf>
    <xf numFmtId="0" fontId="3" fillId="9" borderId="68" xfId="14" applyFont="1" applyFill="1" applyBorder="1" applyAlignment="1">
      <alignment vertical="center"/>
    </xf>
    <xf numFmtId="0" fontId="3" fillId="10" borderId="66" xfId="25" quotePrefix="1" applyFont="1" applyFill="1" applyBorder="1" applyAlignment="1">
      <alignment horizontal="center" vertical="center"/>
    </xf>
    <xf numFmtId="0" fontId="3" fillId="10" borderId="4" xfId="25" quotePrefix="1" applyFont="1" applyFill="1" applyBorder="1" applyAlignment="1">
      <alignment horizontal="center" vertical="center"/>
    </xf>
    <xf numFmtId="49" fontId="3" fillId="10" borderId="2" xfId="24" applyNumberFormat="1" applyFont="1" applyFill="1" applyBorder="1" applyAlignment="1">
      <alignment horizontal="center" vertical="center"/>
    </xf>
    <xf numFmtId="49" fontId="3" fillId="10" borderId="1" xfId="24" applyNumberFormat="1" applyFont="1" applyFill="1" applyBorder="1" applyAlignment="1">
      <alignment horizontal="center" vertical="center"/>
    </xf>
    <xf numFmtId="49" fontId="3" fillId="10" borderId="4" xfId="24" applyNumberFormat="1" applyFont="1" applyFill="1" applyBorder="1" applyAlignment="1">
      <alignment horizontal="center" vertical="center"/>
    </xf>
    <xf numFmtId="49" fontId="3" fillId="10" borderId="4" xfId="24" quotePrefix="1" applyNumberFormat="1" applyFont="1" applyFill="1" applyBorder="1" applyAlignment="1">
      <alignment horizontal="center" vertical="center"/>
    </xf>
    <xf numFmtId="49" fontId="3" fillId="10" borderId="69" xfId="24" quotePrefix="1" applyNumberFormat="1" applyFont="1" applyFill="1" applyBorder="1" applyAlignment="1">
      <alignment horizontal="center" vertical="center"/>
    </xf>
    <xf numFmtId="165" fontId="3" fillId="10" borderId="86" xfId="24" applyNumberFormat="1" applyFont="1" applyFill="1" applyBorder="1" applyAlignment="1">
      <alignment horizontal="right" vertical="center" wrapText="1"/>
    </xf>
    <xf numFmtId="165" fontId="3" fillId="10" borderId="4" xfId="24" applyNumberFormat="1" applyFont="1" applyFill="1" applyBorder="1" applyAlignment="1">
      <alignment horizontal="left" vertical="center"/>
    </xf>
    <xf numFmtId="165" fontId="3" fillId="10" borderId="5" xfId="24" applyNumberFormat="1" applyFont="1" applyFill="1" applyBorder="1" applyAlignment="1">
      <alignment horizontal="right" vertical="center"/>
    </xf>
    <xf numFmtId="165" fontId="3" fillId="10" borderId="2" xfId="24" applyNumberFormat="1" applyFont="1" applyFill="1" applyBorder="1" applyAlignment="1">
      <alignment horizontal="right" vertical="center"/>
    </xf>
    <xf numFmtId="165" fontId="3" fillId="10" borderId="114" xfId="24" applyNumberFormat="1" applyFont="1" applyFill="1" applyBorder="1" applyAlignment="1">
      <alignment horizontal="right" vertical="center" wrapText="1"/>
    </xf>
    <xf numFmtId="165" fontId="3" fillId="10" borderId="18" xfId="24" applyNumberFormat="1" applyFont="1" applyFill="1" applyBorder="1" applyAlignment="1">
      <alignment horizontal="left" vertical="center"/>
    </xf>
    <xf numFmtId="165" fontId="3" fillId="10" borderId="7" xfId="24" applyNumberFormat="1" applyFont="1" applyFill="1" applyBorder="1" applyAlignment="1">
      <alignment horizontal="right" vertical="center"/>
    </xf>
    <xf numFmtId="165" fontId="3" fillId="10" borderId="17" xfId="24" applyNumberFormat="1" applyFont="1" applyFill="1" applyBorder="1" applyAlignment="1">
      <alignment horizontal="right" vertical="center"/>
    </xf>
    <xf numFmtId="165" fontId="3" fillId="10" borderId="6" xfId="24" applyNumberFormat="1" applyFont="1" applyFill="1" applyBorder="1" applyAlignment="1">
      <alignment horizontal="right" vertical="center"/>
    </xf>
    <xf numFmtId="0" fontId="3" fillId="10" borderId="86" xfId="25" quotePrefix="1" applyFont="1" applyFill="1" applyBorder="1" applyAlignment="1">
      <alignment horizontal="left" vertical="center" wrapText="1"/>
    </xf>
    <xf numFmtId="0" fontId="3" fillId="10" borderId="5" xfId="25" quotePrefix="1" applyFont="1" applyFill="1" applyBorder="1" applyAlignment="1">
      <alignment horizontal="left" vertical="center"/>
    </xf>
    <xf numFmtId="0" fontId="3" fillId="10" borderId="5" xfId="25" quotePrefix="1" applyFont="1" applyFill="1" applyBorder="1" applyAlignment="1">
      <alignment horizontal="center" vertical="center"/>
    </xf>
    <xf numFmtId="0" fontId="3" fillId="10" borderId="5" xfId="25" quotePrefix="1" applyFont="1" applyFill="1" applyBorder="1" applyAlignment="1">
      <alignment horizontal="right" vertical="center"/>
    </xf>
    <xf numFmtId="165" fontId="3" fillId="10" borderId="1" xfId="25" quotePrefix="1" applyNumberFormat="1" applyFont="1" applyFill="1" applyBorder="1" applyAlignment="1">
      <alignment horizontal="right" vertical="center"/>
    </xf>
    <xf numFmtId="165" fontId="3" fillId="10" borderId="2" xfId="25" quotePrefix="1" applyNumberFormat="1" applyFont="1" applyFill="1" applyBorder="1" applyAlignment="1">
      <alignment horizontal="right" vertical="center"/>
    </xf>
    <xf numFmtId="0" fontId="3" fillId="10" borderId="66" xfId="25" applyFont="1" applyFill="1" applyBorder="1" applyAlignment="1">
      <alignment horizontal="center" vertical="center"/>
    </xf>
    <xf numFmtId="0" fontId="3" fillId="10" borderId="1" xfId="25" applyFont="1" applyFill="1" applyBorder="1" applyAlignment="1">
      <alignment horizontal="center" vertical="center"/>
    </xf>
    <xf numFmtId="168" fontId="3" fillId="10" borderId="2" xfId="25" applyNumberFormat="1" applyFont="1" applyFill="1" applyBorder="1" applyAlignment="1">
      <alignment horizontal="right" vertical="center"/>
    </xf>
    <xf numFmtId="168" fontId="3" fillId="10" borderId="1" xfId="25" applyNumberFormat="1" applyFont="1" applyFill="1" applyBorder="1" applyAlignment="1">
      <alignment horizontal="right" vertical="center"/>
    </xf>
    <xf numFmtId="165" fontId="3" fillId="9" borderId="1" xfId="25" applyNumberFormat="1" applyFont="1" applyFill="1" applyBorder="1" applyAlignment="1">
      <alignment horizontal="right" vertical="center"/>
    </xf>
    <xf numFmtId="165" fontId="20" fillId="9" borderId="1" xfId="25" applyNumberFormat="1" applyFont="1" applyFill="1" applyBorder="1" applyAlignment="1">
      <alignment horizontal="right" vertical="center"/>
    </xf>
    <xf numFmtId="165" fontId="3" fillId="9" borderId="1" xfId="14" applyNumberFormat="1" applyFont="1" applyFill="1" applyBorder="1" applyAlignment="1">
      <alignment vertical="center"/>
    </xf>
    <xf numFmtId="0" fontId="3" fillId="10" borderId="66" xfId="25" quotePrefix="1" applyFont="1" applyFill="1" applyBorder="1" applyAlignment="1">
      <alignment horizontal="left" vertical="center"/>
    </xf>
    <xf numFmtId="0" fontId="3" fillId="10" borderId="1" xfId="25" quotePrefix="1" applyFont="1" applyFill="1" applyBorder="1" applyAlignment="1">
      <alignment horizontal="right" vertical="center"/>
    </xf>
    <xf numFmtId="0" fontId="3" fillId="10" borderId="4" xfId="25" quotePrefix="1" applyFont="1" applyFill="1" applyBorder="1" applyAlignment="1">
      <alignment horizontal="right" vertical="center"/>
    </xf>
    <xf numFmtId="0" fontId="3" fillId="10" borderId="70" xfId="25" quotePrefix="1" applyFont="1" applyFill="1" applyBorder="1" applyAlignment="1">
      <alignment horizontal="right" vertical="center"/>
    </xf>
    <xf numFmtId="0" fontId="3" fillId="10" borderId="69" xfId="25" quotePrefix="1" applyFont="1" applyFill="1" applyBorder="1" applyAlignment="1">
      <alignment horizontal="right" vertical="center"/>
    </xf>
    <xf numFmtId="0" fontId="3" fillId="10" borderId="90" xfId="0" applyFont="1" applyFill="1" applyBorder="1" applyAlignment="1">
      <alignment horizontal="center" vertical="center"/>
    </xf>
    <xf numFmtId="165" fontId="3" fillId="10" borderId="1" xfId="0" applyNumberFormat="1" applyFont="1" applyFill="1" applyBorder="1" applyAlignment="1">
      <alignment horizontal="right" vertical="center"/>
    </xf>
    <xf numFmtId="2" fontId="3" fillId="10" borderId="1" xfId="0" applyNumberFormat="1" applyFont="1" applyFill="1" applyBorder="1" applyAlignment="1">
      <alignment horizontal="right" vertical="center"/>
    </xf>
    <xf numFmtId="165" fontId="3" fillId="10" borderId="2" xfId="0" applyNumberFormat="1" applyFont="1" applyFill="1" applyBorder="1" applyAlignment="1">
      <alignment horizontal="right" vertical="center"/>
    </xf>
    <xf numFmtId="2" fontId="3" fillId="10" borderId="69" xfId="0" applyNumberFormat="1" applyFont="1" applyFill="1" applyBorder="1" applyAlignment="1">
      <alignment horizontal="right" vertical="center"/>
    </xf>
    <xf numFmtId="2" fontId="3" fillId="10" borderId="2" xfId="0" applyNumberFormat="1" applyFont="1" applyFill="1" applyBorder="1" applyAlignment="1">
      <alignment horizontal="right" vertical="center"/>
    </xf>
    <xf numFmtId="2" fontId="3" fillId="10" borderId="69" xfId="0" quotePrefix="1" applyNumberFormat="1" applyFont="1" applyFill="1" applyBorder="1" applyAlignment="1">
      <alignment horizontal="right" vertical="center"/>
    </xf>
    <xf numFmtId="2" fontId="3" fillId="10" borderId="66" xfId="0" applyNumberFormat="1" applyFont="1" applyFill="1" applyBorder="1" applyAlignment="1">
      <alignment horizontal="center" vertical="center"/>
    </xf>
    <xf numFmtId="2" fontId="3" fillId="10" borderId="1" xfId="0" applyNumberFormat="1" applyFont="1" applyFill="1" applyBorder="1" applyAlignment="1">
      <alignment horizontal="center" vertical="center"/>
    </xf>
    <xf numFmtId="165" fontId="3" fillId="10" borderId="1" xfId="0" applyNumberFormat="1" applyFont="1" applyFill="1" applyBorder="1" applyAlignment="1">
      <alignment horizontal="center" vertical="center"/>
    </xf>
    <xf numFmtId="2" fontId="3" fillId="10" borderId="69" xfId="0" applyNumberFormat="1" applyFont="1" applyFill="1" applyBorder="1" applyAlignment="1">
      <alignment horizontal="center" vertical="center"/>
    </xf>
    <xf numFmtId="0" fontId="16" fillId="0" borderId="0" xfId="27" applyFont="1" applyAlignment="1">
      <alignment vertical="center"/>
    </xf>
    <xf numFmtId="172" fontId="4" fillId="0" borderId="47" xfId="25" applyNumberFormat="1" applyFont="1" applyBorder="1" applyAlignment="1">
      <alignment horizontal="right" vertical="center"/>
    </xf>
    <xf numFmtId="165" fontId="4" fillId="0" borderId="33" xfId="25" applyNumberFormat="1" applyFont="1" applyBorder="1" applyAlignment="1">
      <alignment vertical="center"/>
    </xf>
    <xf numFmtId="165" fontId="4" fillId="0" borderId="38" xfId="25" applyNumberFormat="1" applyFont="1" applyBorder="1" applyAlignment="1">
      <alignment vertical="center"/>
    </xf>
    <xf numFmtId="165" fontId="4" fillId="0" borderId="39" xfId="25" applyNumberFormat="1" applyFont="1" applyBorder="1" applyAlignment="1">
      <alignment vertical="center"/>
    </xf>
    <xf numFmtId="165" fontId="4" fillId="0" borderId="46" xfId="25" applyNumberFormat="1" applyFont="1" applyBorder="1" applyAlignment="1">
      <alignment vertical="center"/>
    </xf>
    <xf numFmtId="165" fontId="4" fillId="0" borderId="47" xfId="25" applyNumberFormat="1" applyFont="1" applyBorder="1" applyAlignment="1">
      <alignment vertical="center"/>
    </xf>
    <xf numFmtId="2" fontId="4" fillId="0" borderId="61" xfId="25" applyNumberFormat="1" applyFont="1" applyBorder="1" applyAlignment="1">
      <alignment horizontal="right" vertical="center"/>
    </xf>
    <xf numFmtId="0" fontId="3" fillId="10" borderId="66" xfId="25" applyFont="1" applyFill="1" applyBorder="1" applyAlignment="1">
      <alignment horizontal="left" vertical="center"/>
    </xf>
    <xf numFmtId="165" fontId="3" fillId="10" borderId="2" xfId="25" applyNumberFormat="1" applyFont="1" applyFill="1" applyBorder="1" applyAlignment="1">
      <alignment horizontal="right" vertical="center"/>
    </xf>
    <xf numFmtId="172" fontId="3" fillId="10" borderId="1" xfId="25" applyNumberFormat="1" applyFont="1" applyFill="1" applyBorder="1" applyAlignment="1">
      <alignment horizontal="right" vertical="center"/>
    </xf>
    <xf numFmtId="2" fontId="3" fillId="10" borderId="1" xfId="25" applyNumberFormat="1" applyFont="1" applyFill="1" applyBorder="1" applyAlignment="1">
      <alignment horizontal="right" vertical="center"/>
    </xf>
    <xf numFmtId="165" fontId="3" fillId="10" borderId="1" xfId="25" applyNumberFormat="1" applyFont="1" applyFill="1" applyBorder="1" applyAlignment="1">
      <alignment horizontal="right" vertical="center"/>
    </xf>
    <xf numFmtId="2" fontId="3" fillId="10" borderId="69" xfId="25" applyNumberFormat="1" applyFont="1" applyFill="1" applyBorder="1" applyAlignment="1">
      <alignment horizontal="right" vertical="center"/>
    </xf>
    <xf numFmtId="17" fontId="3" fillId="10" borderId="66" xfId="25" applyNumberFormat="1" applyFont="1" applyFill="1" applyBorder="1" applyAlignment="1">
      <alignment horizontal="left" vertical="center"/>
    </xf>
    <xf numFmtId="0" fontId="3" fillId="10" borderId="68" xfId="25" applyFont="1" applyFill="1" applyBorder="1" applyAlignment="1">
      <alignment horizontal="left" vertical="center"/>
    </xf>
    <xf numFmtId="165" fontId="3" fillId="10" borderId="15" xfId="25" applyNumberFormat="1" applyFont="1" applyFill="1" applyBorder="1" applyAlignment="1">
      <alignment horizontal="right" vertical="center"/>
    </xf>
    <xf numFmtId="172" fontId="3" fillId="10" borderId="15" xfId="25" applyNumberFormat="1" applyFont="1" applyFill="1" applyBorder="1" applyAlignment="1">
      <alignment horizontal="right" vertical="center"/>
    </xf>
    <xf numFmtId="2" fontId="3" fillId="10" borderId="15" xfId="25" applyNumberFormat="1" applyFont="1" applyFill="1" applyBorder="1" applyAlignment="1">
      <alignment horizontal="right" vertical="center"/>
    </xf>
    <xf numFmtId="2" fontId="3" fillId="10" borderId="94" xfId="25" applyNumberFormat="1" applyFont="1" applyFill="1" applyBorder="1" applyAlignment="1">
      <alignment horizontal="right" vertical="center"/>
    </xf>
    <xf numFmtId="0" fontId="3" fillId="10" borderId="66" xfId="24" applyFont="1" applyFill="1" applyBorder="1" applyAlignment="1">
      <alignment horizontal="center" vertical="center"/>
    </xf>
    <xf numFmtId="165" fontId="3" fillId="10" borderId="1" xfId="24" applyNumberFormat="1" applyFont="1" applyFill="1" applyBorder="1" applyAlignment="1">
      <alignment horizontal="center" vertical="center"/>
    </xf>
    <xf numFmtId="0" fontId="3" fillId="10" borderId="69" xfId="24" applyFont="1" applyFill="1" applyBorder="1" applyAlignment="1">
      <alignment horizontal="center" vertical="center"/>
    </xf>
    <xf numFmtId="0" fontId="3" fillId="10" borderId="66" xfId="24" applyFont="1" applyFill="1" applyBorder="1" applyAlignment="1">
      <alignment horizontal="left" vertical="center"/>
    </xf>
    <xf numFmtId="2" fontId="3" fillId="10" borderId="1" xfId="24" applyNumberFormat="1" applyFont="1" applyFill="1" applyBorder="1" applyAlignment="1">
      <alignment horizontal="right" vertical="center"/>
    </xf>
    <xf numFmtId="0" fontId="3" fillId="9" borderId="87" xfId="0" applyFont="1" applyFill="1" applyBorder="1" applyAlignment="1">
      <alignment horizontal="center" vertical="center"/>
    </xf>
    <xf numFmtId="0" fontId="3" fillId="9" borderId="86" xfId="0" applyFont="1" applyFill="1" applyBorder="1" applyAlignment="1">
      <alignment horizontal="center" vertical="center"/>
    </xf>
    <xf numFmtId="0" fontId="20" fillId="9" borderId="66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9" borderId="4" xfId="0" applyFont="1" applyFill="1" applyBorder="1" applyAlignment="1">
      <alignment horizontal="center"/>
    </xf>
    <xf numFmtId="0" fontId="20" fillId="9" borderId="70" xfId="0" applyFont="1" applyFill="1" applyBorder="1" applyAlignment="1">
      <alignment horizontal="center"/>
    </xf>
    <xf numFmtId="165" fontId="3" fillId="0" borderId="112" xfId="24" applyNumberFormat="1" applyFont="1" applyBorder="1" applyAlignment="1">
      <alignment vertical="center"/>
    </xf>
    <xf numFmtId="0" fontId="4" fillId="0" borderId="62" xfId="24" applyFont="1" applyBorder="1" applyAlignment="1">
      <alignment horizontal="left" vertical="center"/>
    </xf>
    <xf numFmtId="0" fontId="4" fillId="0" borderId="73" xfId="24" applyFont="1" applyBorder="1" applyAlignment="1">
      <alignment horizontal="left" vertical="center"/>
    </xf>
    <xf numFmtId="0" fontId="4" fillId="0" borderId="62" xfId="24" applyFont="1" applyBorder="1" applyAlignment="1">
      <alignment horizontal="left" vertical="center" wrapText="1"/>
    </xf>
    <xf numFmtId="165" fontId="3" fillId="0" borderId="113" xfId="24" applyNumberFormat="1" applyFont="1" applyBorder="1" applyAlignment="1">
      <alignment vertical="center"/>
    </xf>
    <xf numFmtId="49" fontId="3" fillId="9" borderId="66" xfId="24" applyNumberFormat="1" applyFont="1" applyFill="1" applyBorder="1" applyAlignment="1">
      <alignment horizontal="left" vertical="center" wrapText="1"/>
    </xf>
    <xf numFmtId="49" fontId="3" fillId="9" borderId="68" xfId="24" applyNumberFormat="1" applyFont="1" applyFill="1" applyBorder="1" applyAlignment="1">
      <alignment horizontal="left" vertical="center"/>
    </xf>
    <xf numFmtId="165" fontId="3" fillId="9" borderId="14" xfId="24" applyNumberFormat="1" applyFont="1" applyFill="1" applyBorder="1" applyAlignment="1">
      <alignment vertical="center"/>
    </xf>
    <xf numFmtId="165" fontId="3" fillId="9" borderId="66" xfId="24" applyNumberFormat="1" applyFont="1" applyFill="1" applyBorder="1" applyAlignment="1">
      <alignment horizontal="left" vertical="center" wrapText="1"/>
    </xf>
    <xf numFmtId="165" fontId="3" fillId="9" borderId="1" xfId="24" applyNumberFormat="1" applyFont="1" applyFill="1" applyBorder="1" applyAlignment="1">
      <alignment horizontal="right" vertical="center" wrapText="1"/>
    </xf>
    <xf numFmtId="0" fontId="3" fillId="9" borderId="69" xfId="0" quotePrefix="1" applyFont="1" applyFill="1" applyBorder="1" applyAlignment="1">
      <alignment horizontal="center" vertical="center"/>
    </xf>
    <xf numFmtId="49" fontId="4" fillId="0" borderId="1" xfId="25" applyNumberFormat="1" applyFont="1" applyBorder="1" applyAlignment="1">
      <alignment vertical="center"/>
    </xf>
    <xf numFmtId="0" fontId="4" fillId="0" borderId="1" xfId="25" applyFont="1" applyBorder="1" applyAlignment="1">
      <alignment vertical="center"/>
    </xf>
    <xf numFmtId="165" fontId="3" fillId="10" borderId="1" xfId="14" applyNumberFormat="1" applyFont="1" applyFill="1" applyBorder="1" applyAlignment="1">
      <alignment vertical="center"/>
    </xf>
    <xf numFmtId="0" fontId="3" fillId="9" borderId="69" xfId="0" applyFont="1" applyFill="1" applyBorder="1" applyAlignment="1">
      <alignment horizontal="center" vertical="center"/>
    </xf>
    <xf numFmtId="0" fontId="3" fillId="10" borderId="69" xfId="25" quotePrefix="1" applyFont="1" applyFill="1" applyBorder="1" applyAlignment="1">
      <alignment horizontal="center" vertical="center"/>
    </xf>
    <xf numFmtId="165" fontId="3" fillId="9" borderId="69" xfId="24" applyNumberFormat="1" applyFont="1" applyFill="1" applyBorder="1" applyAlignment="1">
      <alignment horizontal="right" vertical="center" wrapText="1"/>
    </xf>
    <xf numFmtId="0" fontId="3" fillId="9" borderId="86" xfId="25" quotePrefix="1" applyFont="1" applyFill="1" applyBorder="1" applyAlignment="1">
      <alignment horizontal="center" vertical="center"/>
    </xf>
    <xf numFmtId="0" fontId="3" fillId="9" borderId="1" xfId="25" quotePrefix="1" applyFont="1" applyFill="1" applyBorder="1" applyAlignment="1">
      <alignment horizontal="center" vertical="center"/>
    </xf>
    <xf numFmtId="165" fontId="4" fillId="0" borderId="45" xfId="28" applyNumberFormat="1" applyFont="1" applyBorder="1" applyAlignment="1">
      <alignment horizontal="right" vertical="center"/>
    </xf>
    <xf numFmtId="165" fontId="3" fillId="0" borderId="45" xfId="30" applyNumberFormat="1" applyFont="1" applyBorder="1" applyAlignment="1">
      <alignment horizontal="right" vertical="center"/>
    </xf>
    <xf numFmtId="10" fontId="4" fillId="0" borderId="112" xfId="28" applyNumberFormat="1" applyFont="1" applyBorder="1" applyAlignment="1">
      <alignment horizontal="right" vertical="center"/>
    </xf>
    <xf numFmtId="173" fontId="3" fillId="0" borderId="0" xfId="25" applyNumberFormat="1" applyFont="1" applyAlignment="1">
      <alignment vertical="center"/>
    </xf>
    <xf numFmtId="165" fontId="4" fillId="0" borderId="31" xfId="28" applyNumberFormat="1" applyFont="1" applyBorder="1" applyAlignment="1">
      <alignment horizontal="right" vertical="center"/>
    </xf>
    <xf numFmtId="2" fontId="4" fillId="0" borderId="0" xfId="25" applyNumberFormat="1" applyFont="1"/>
    <xf numFmtId="1" fontId="4" fillId="0" borderId="0" xfId="25" applyNumberFormat="1" applyFont="1"/>
    <xf numFmtId="165" fontId="4" fillId="0" borderId="0" xfId="25" applyNumberFormat="1" applyFont="1" applyAlignment="1">
      <alignment vertical="top"/>
    </xf>
    <xf numFmtId="0" fontId="3" fillId="9" borderId="70" xfId="25" quotePrefix="1" applyFont="1" applyFill="1" applyBorder="1" applyAlignment="1">
      <alignment horizontal="center" vertical="center"/>
    </xf>
    <xf numFmtId="0" fontId="15" fillId="0" borderId="88" xfId="24" applyFont="1" applyBorder="1" applyAlignment="1">
      <alignment vertical="center"/>
    </xf>
    <xf numFmtId="0" fontId="29" fillId="11" borderId="1" xfId="24" applyFont="1" applyFill="1" applyBorder="1" applyAlignment="1">
      <alignment horizontal="center" vertical="center" wrapText="1"/>
    </xf>
    <xf numFmtId="0" fontId="29" fillId="11" borderId="1" xfId="25" applyFont="1" applyFill="1" applyBorder="1" applyAlignment="1">
      <alignment horizontal="right" vertical="center"/>
    </xf>
    <xf numFmtId="0" fontId="29" fillId="11" borderId="1" xfId="25" applyFont="1" applyFill="1" applyBorder="1" applyAlignment="1">
      <alignment horizontal="right" vertical="center" wrapText="1"/>
    </xf>
    <xf numFmtId="165" fontId="29" fillId="11" borderId="1" xfId="25" applyNumberFormat="1" applyFont="1" applyFill="1" applyBorder="1" applyAlignment="1">
      <alignment horizontal="right" vertical="center" wrapText="1"/>
    </xf>
    <xf numFmtId="0" fontId="29" fillId="11" borderId="95" xfId="25" applyFont="1" applyFill="1" applyBorder="1" applyAlignment="1">
      <alignment horizontal="left" vertical="center"/>
    </xf>
    <xf numFmtId="0" fontId="29" fillId="11" borderId="66" xfId="0" applyFont="1" applyFill="1" applyBorder="1" applyAlignment="1">
      <alignment horizontal="left" vertical="center"/>
    </xf>
    <xf numFmtId="0" fontId="29" fillId="11" borderId="1" xfId="0" applyFont="1" applyFill="1" applyBorder="1" applyAlignment="1">
      <alignment horizontal="center" vertical="center"/>
    </xf>
    <xf numFmtId="165" fontId="29" fillId="11" borderId="2" xfId="0" applyNumberFormat="1" applyFont="1" applyFill="1" applyBorder="1" applyAlignment="1">
      <alignment horizontal="center" vertical="center"/>
    </xf>
    <xf numFmtId="165" fontId="29" fillId="11" borderId="1" xfId="0" applyNumberFormat="1" applyFont="1" applyFill="1" applyBorder="1" applyAlignment="1">
      <alignment horizontal="center" vertical="center"/>
    </xf>
    <xf numFmtId="165" fontId="29" fillId="11" borderId="70" xfId="0" applyNumberFormat="1" applyFont="1" applyFill="1" applyBorder="1" applyAlignment="1">
      <alignment horizontal="center" vertical="center"/>
    </xf>
    <xf numFmtId="0" fontId="29" fillId="11" borderId="1" xfId="25" applyFont="1" applyFill="1" applyBorder="1" applyAlignment="1">
      <alignment horizontal="center" vertical="center"/>
    </xf>
    <xf numFmtId="165" fontId="29" fillId="11" borderId="5" xfId="0" applyNumberFormat="1" applyFont="1" applyFill="1" applyBorder="1" applyAlignment="1">
      <alignment horizontal="center" vertical="center"/>
    </xf>
    <xf numFmtId="165" fontId="29" fillId="11" borderId="2" xfId="0" applyNumberFormat="1" applyFont="1" applyFill="1" applyBorder="1" applyAlignment="1">
      <alignment horizontal="center" vertical="center" wrapText="1"/>
    </xf>
    <xf numFmtId="165" fontId="30" fillId="11" borderId="2" xfId="0" applyNumberFormat="1" applyFont="1" applyFill="1" applyBorder="1" applyAlignment="1">
      <alignment horizontal="center" vertical="center"/>
    </xf>
    <xf numFmtId="165" fontId="30" fillId="11" borderId="1" xfId="0" applyNumberFormat="1" applyFont="1" applyFill="1" applyBorder="1" applyAlignment="1">
      <alignment horizontal="center" vertical="center"/>
    </xf>
    <xf numFmtId="165" fontId="30" fillId="11" borderId="2" xfId="0" applyNumberFormat="1" applyFont="1" applyFill="1" applyBorder="1" applyAlignment="1">
      <alignment horizontal="center" vertical="center" wrapText="1"/>
    </xf>
    <xf numFmtId="0" fontId="29" fillId="11" borderId="95" xfId="24" applyFont="1" applyFill="1" applyBorder="1" applyAlignment="1">
      <alignment horizontal="left" vertical="center" wrapText="1"/>
    </xf>
    <xf numFmtId="0" fontId="29" fillId="11" borderId="17" xfId="24" applyFont="1" applyFill="1" applyBorder="1" applyAlignment="1">
      <alignment horizontal="center" vertical="center" wrapText="1"/>
    </xf>
    <xf numFmtId="0" fontId="29" fillId="11" borderId="1" xfId="24" applyFont="1" applyFill="1" applyBorder="1" applyAlignment="1">
      <alignment horizontal="center" textRotation="90" wrapText="1"/>
    </xf>
    <xf numFmtId="0" fontId="29" fillId="11" borderId="17" xfId="24" applyFont="1" applyFill="1" applyBorder="1" applyAlignment="1">
      <alignment horizontal="center" textRotation="90" wrapText="1"/>
    </xf>
    <xf numFmtId="0" fontId="29" fillId="11" borderId="95" xfId="24" applyFont="1" applyFill="1" applyBorder="1" applyAlignment="1">
      <alignment horizontal="center" vertical="center" wrapText="1"/>
    </xf>
    <xf numFmtId="0" fontId="29" fillId="11" borderId="2" xfId="24" applyFont="1" applyFill="1" applyBorder="1" applyAlignment="1">
      <alignment horizontal="center" textRotation="90" wrapText="1"/>
    </xf>
    <xf numFmtId="0" fontId="29" fillId="11" borderId="72" xfId="24" applyFont="1" applyFill="1" applyBorder="1" applyAlignment="1">
      <alignment horizontal="center" textRotation="90" wrapText="1"/>
    </xf>
    <xf numFmtId="165" fontId="29" fillId="11" borderId="17" xfId="24" applyNumberFormat="1" applyFont="1" applyFill="1" applyBorder="1" applyAlignment="1">
      <alignment horizontal="center" textRotation="90" wrapText="1"/>
    </xf>
    <xf numFmtId="0" fontId="30" fillId="11" borderId="1" xfId="24" applyFont="1" applyFill="1" applyBorder="1" applyAlignment="1">
      <alignment horizontal="center" textRotation="90" wrapText="1"/>
    </xf>
    <xf numFmtId="0" fontId="29" fillId="11" borderId="4" xfId="24" applyFont="1" applyFill="1" applyBorder="1" applyAlignment="1">
      <alignment horizontal="center" textRotation="90" wrapText="1"/>
    </xf>
    <xf numFmtId="164" fontId="29" fillId="11" borderId="1" xfId="15" applyFont="1" applyFill="1" applyBorder="1" applyAlignment="1">
      <alignment horizontal="right" vertical="center"/>
    </xf>
    <xf numFmtId="164" fontId="29" fillId="11" borderId="4" xfId="15" applyFont="1" applyFill="1" applyBorder="1" applyAlignment="1">
      <alignment horizontal="right" vertical="center"/>
    </xf>
    <xf numFmtId="0" fontId="29" fillId="11" borderId="17" xfId="0" applyFont="1" applyFill="1" applyBorder="1" applyAlignment="1">
      <alignment vertical="center" wrapText="1"/>
    </xf>
    <xf numFmtId="0" fontId="29" fillId="11" borderId="1" xfId="0" applyFont="1" applyFill="1" applyBorder="1" applyAlignment="1">
      <alignment horizontal="right" vertical="center"/>
    </xf>
    <xf numFmtId="0" fontId="29" fillId="11" borderId="66" xfId="0" applyFont="1" applyFill="1" applyBorder="1" applyAlignment="1">
      <alignment horizontal="left" vertical="center" wrapText="1"/>
    </xf>
    <xf numFmtId="165" fontId="29" fillId="11" borderId="1" xfId="0" applyNumberFormat="1" applyFont="1" applyFill="1" applyBorder="1" applyAlignment="1">
      <alignment horizontal="right" textRotation="90" wrapText="1"/>
    </xf>
    <xf numFmtId="165" fontId="28" fillId="11" borderId="69" xfId="0" applyNumberFormat="1" applyFont="1" applyFill="1" applyBorder="1" applyAlignment="1">
      <alignment horizontal="right" textRotation="90" wrapText="1"/>
    </xf>
    <xf numFmtId="0" fontId="29" fillId="11" borderId="2" xfId="25" applyFont="1" applyFill="1" applyBorder="1" applyAlignment="1">
      <alignment horizontal="center" vertical="center"/>
    </xf>
    <xf numFmtId="0" fontId="29" fillId="11" borderId="1" xfId="25" applyFont="1" applyFill="1" applyBorder="1" applyAlignment="1">
      <alignment horizontal="center" vertical="center" wrapText="1"/>
    </xf>
    <xf numFmtId="0" fontId="29" fillId="11" borderId="11" xfId="25" applyFont="1" applyFill="1" applyBorder="1" applyAlignment="1">
      <alignment horizontal="center" vertical="center"/>
    </xf>
    <xf numFmtId="0" fontId="29" fillId="11" borderId="19" xfId="25" applyFont="1" applyFill="1" applyBorder="1" applyAlignment="1">
      <alignment horizontal="center" vertical="center"/>
    </xf>
    <xf numFmtId="0" fontId="29" fillId="11" borderId="19" xfId="25" applyFont="1" applyFill="1" applyBorder="1" applyAlignment="1">
      <alignment horizontal="center" vertical="center" wrapText="1"/>
    </xf>
    <xf numFmtId="0" fontId="29" fillId="11" borderId="10" xfId="25" applyFont="1" applyFill="1" applyBorder="1" applyAlignment="1">
      <alignment horizontal="center" vertical="center"/>
    </xf>
    <xf numFmtId="165" fontId="29" fillId="11" borderId="69" xfId="25" applyNumberFormat="1" applyFont="1" applyFill="1" applyBorder="1" applyAlignment="1">
      <alignment horizontal="center" vertical="center" wrapText="1"/>
    </xf>
    <xf numFmtId="165" fontId="29" fillId="11" borderId="2" xfId="14" applyNumberFormat="1" applyFont="1" applyFill="1" applyBorder="1" applyAlignment="1">
      <alignment horizontal="center" vertical="center"/>
    </xf>
    <xf numFmtId="165" fontId="29" fillId="11" borderId="1" xfId="14" applyNumberFormat="1" applyFont="1" applyFill="1" applyBorder="1" applyAlignment="1">
      <alignment horizontal="center" vertical="center" wrapText="1"/>
    </xf>
    <xf numFmtId="166" fontId="29" fillId="11" borderId="1" xfId="14" applyNumberFormat="1" applyFont="1" applyFill="1" applyBorder="1" applyAlignment="1">
      <alignment horizontal="center" vertical="center" wrapText="1"/>
    </xf>
    <xf numFmtId="165" fontId="29" fillId="11" borderId="1" xfId="14" applyNumberFormat="1" applyFont="1" applyFill="1" applyBorder="1" applyAlignment="1">
      <alignment horizontal="center" vertical="center"/>
    </xf>
    <xf numFmtId="166" fontId="29" fillId="11" borderId="69" xfId="14" applyNumberFormat="1" applyFont="1" applyFill="1" applyBorder="1" applyAlignment="1">
      <alignment horizontal="center" vertical="center" wrapText="1"/>
    </xf>
    <xf numFmtId="1" fontId="29" fillId="11" borderId="19" xfId="24" applyNumberFormat="1" applyFont="1" applyFill="1" applyBorder="1" applyAlignment="1">
      <alignment horizontal="right" vertical="center" wrapText="1"/>
    </xf>
    <xf numFmtId="1" fontId="29" fillId="11" borderId="9" xfId="24" applyNumberFormat="1" applyFont="1" applyFill="1" applyBorder="1" applyAlignment="1">
      <alignment horizontal="right" vertical="center" wrapText="1"/>
    </xf>
    <xf numFmtId="1" fontId="29" fillId="11" borderId="11" xfId="24" applyNumberFormat="1" applyFont="1" applyFill="1" applyBorder="1" applyAlignment="1">
      <alignment horizontal="right" vertical="center" wrapText="1"/>
    </xf>
    <xf numFmtId="1" fontId="29" fillId="11" borderId="67" xfId="24" applyNumberFormat="1" applyFont="1" applyFill="1" applyBorder="1" applyAlignment="1">
      <alignment horizontal="right" vertical="center" wrapText="1"/>
    </xf>
    <xf numFmtId="0" fontId="29" fillId="11" borderId="6" xfId="25" applyFont="1" applyFill="1" applyBorder="1" applyAlignment="1">
      <alignment horizontal="center" vertical="center"/>
    </xf>
    <xf numFmtId="168" fontId="29" fillId="11" borderId="9" xfId="25" applyNumberFormat="1" applyFont="1" applyFill="1" applyBorder="1" applyAlignment="1">
      <alignment horizontal="right" vertical="center"/>
    </xf>
    <xf numFmtId="168" fontId="29" fillId="11" borderId="8" xfId="25" applyNumberFormat="1" applyFont="1" applyFill="1" applyBorder="1" applyAlignment="1">
      <alignment horizontal="right" vertical="center"/>
    </xf>
    <xf numFmtId="168" fontId="29" fillId="11" borderId="3" xfId="25" applyNumberFormat="1" applyFont="1" applyFill="1" applyBorder="1" applyAlignment="1">
      <alignment horizontal="right" vertical="center"/>
    </xf>
    <xf numFmtId="168" fontId="29" fillId="11" borderId="67" xfId="25" applyNumberFormat="1" applyFont="1" applyFill="1" applyBorder="1" applyAlignment="1">
      <alignment horizontal="right" vertical="center"/>
    </xf>
    <xf numFmtId="165" fontId="29" fillId="11" borderId="1" xfId="14" applyNumberFormat="1" applyFont="1" applyFill="1" applyBorder="1" applyAlignment="1">
      <alignment horizontal="right" vertical="center"/>
    </xf>
    <xf numFmtId="165" fontId="31" fillId="11" borderId="12" xfId="25" applyNumberFormat="1" applyFont="1" applyFill="1" applyBorder="1" applyAlignment="1">
      <alignment horizontal="right" vertical="center"/>
    </xf>
    <xf numFmtId="0" fontId="31" fillId="11" borderId="1" xfId="25" applyFont="1" applyFill="1" applyBorder="1" applyAlignment="1">
      <alignment horizontal="right" vertical="center"/>
    </xf>
    <xf numFmtId="0" fontId="31" fillId="11" borderId="11" xfId="25" applyFont="1" applyFill="1" applyBorder="1" applyAlignment="1">
      <alignment horizontal="right" vertical="center"/>
    </xf>
    <xf numFmtId="165" fontId="31" fillId="11" borderId="5" xfId="25" applyNumberFormat="1" applyFont="1" applyFill="1" applyBorder="1" applyAlignment="1">
      <alignment horizontal="right" vertical="center"/>
    </xf>
    <xf numFmtId="0" fontId="31" fillId="11" borderId="18" xfId="25" applyFont="1" applyFill="1" applyBorder="1" applyAlignment="1">
      <alignment horizontal="right" vertical="center"/>
    </xf>
    <xf numFmtId="0" fontId="31" fillId="11" borderId="89" xfId="25" applyFont="1" applyFill="1" applyBorder="1" applyAlignment="1">
      <alignment horizontal="right" vertical="center"/>
    </xf>
    <xf numFmtId="165" fontId="31" fillId="11" borderId="2" xfId="25" applyNumberFormat="1" applyFont="1" applyFill="1" applyBorder="1" applyAlignment="1">
      <alignment horizontal="right" vertical="center"/>
    </xf>
    <xf numFmtId="0" fontId="31" fillId="11" borderId="69" xfId="25" applyFont="1" applyFill="1" applyBorder="1" applyAlignment="1">
      <alignment horizontal="right" vertical="center"/>
    </xf>
    <xf numFmtId="0" fontId="29" fillId="11" borderId="2" xfId="0" applyFont="1" applyFill="1" applyBorder="1" applyAlignment="1">
      <alignment horizontal="right" vertical="center"/>
    </xf>
    <xf numFmtId="0" fontId="29" fillId="11" borderId="69" xfId="0" applyFont="1" applyFill="1" applyBorder="1" applyAlignment="1">
      <alignment horizontal="right" vertical="center"/>
    </xf>
    <xf numFmtId="0" fontId="29" fillId="11" borderId="69" xfId="0" applyFont="1" applyFill="1" applyBorder="1" applyAlignment="1">
      <alignment horizontal="center" vertical="center"/>
    </xf>
    <xf numFmtId="165" fontId="30" fillId="11" borderId="1" xfId="25" applyNumberFormat="1" applyFont="1" applyFill="1" applyBorder="1" applyAlignment="1">
      <alignment horizontal="center" vertical="center" wrapText="1"/>
    </xf>
    <xf numFmtId="0" fontId="30" fillId="11" borderId="1" xfId="25" applyFont="1" applyFill="1" applyBorder="1" applyAlignment="1">
      <alignment horizontal="center" vertical="center" wrapText="1"/>
    </xf>
    <xf numFmtId="0" fontId="30" fillId="11" borderId="69" xfId="25" applyFont="1" applyFill="1" applyBorder="1" applyAlignment="1">
      <alignment horizontal="center" vertical="center" wrapText="1"/>
    </xf>
    <xf numFmtId="165" fontId="29" fillId="11" borderId="1" xfId="25" applyNumberFormat="1" applyFont="1" applyFill="1" applyBorder="1" applyAlignment="1">
      <alignment horizontal="center" vertical="center" wrapText="1"/>
    </xf>
    <xf numFmtId="0" fontId="29" fillId="11" borderId="69" xfId="25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0" fontId="29" fillId="11" borderId="69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textRotation="90"/>
    </xf>
    <xf numFmtId="0" fontId="29" fillId="11" borderId="1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 wrapText="1"/>
    </xf>
    <xf numFmtId="0" fontId="31" fillId="11" borderId="4" xfId="0" applyFont="1" applyFill="1" applyBorder="1" applyAlignment="1">
      <alignment horizontal="center" vertical="center" wrapText="1"/>
    </xf>
    <xf numFmtId="0" fontId="31" fillId="11" borderId="69" xfId="0" applyFont="1" applyFill="1" applyBorder="1" applyAlignment="1">
      <alignment horizontal="center" vertical="center" wrapText="1"/>
    </xf>
    <xf numFmtId="0" fontId="29" fillId="11" borderId="69" xfId="24" applyFont="1" applyFill="1" applyBorder="1" applyAlignment="1">
      <alignment horizontal="center" textRotation="90" wrapText="1"/>
    </xf>
    <xf numFmtId="0" fontId="3" fillId="10" borderId="1" xfId="25" applyFont="1" applyFill="1" applyBorder="1" applyAlignment="1">
      <alignment horizontal="right" vertical="center" wrapText="1"/>
    </xf>
    <xf numFmtId="49" fontId="3" fillId="10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10" borderId="70" xfId="0" quotePrefix="1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10" borderId="2" xfId="0" quotePrefix="1" applyNumberFormat="1" applyFont="1" applyFill="1" applyBorder="1" applyAlignment="1">
      <alignment horizontal="center" vertical="center"/>
    </xf>
    <xf numFmtId="165" fontId="3" fillId="0" borderId="0" xfId="0" quotePrefix="1" applyNumberFormat="1" applyFont="1" applyAlignment="1">
      <alignment horizontal="right" vertical="center"/>
    </xf>
    <xf numFmtId="2" fontId="3" fillId="0" borderId="0" xfId="0" quotePrefix="1" applyNumberFormat="1" applyFont="1" applyAlignment="1">
      <alignment horizontal="right" vertical="center"/>
    </xf>
    <xf numFmtId="2" fontId="3" fillId="0" borderId="0" xfId="0" quotePrefix="1" applyNumberFormat="1" applyFont="1" applyAlignment="1">
      <alignment horizontal="center" vertical="center"/>
    </xf>
    <xf numFmtId="49" fontId="3" fillId="10" borderId="66" xfId="0" applyNumberFormat="1" applyFont="1" applyFill="1" applyBorder="1" applyAlignment="1">
      <alignment horizontal="center" vertical="center"/>
    </xf>
    <xf numFmtId="165" fontId="23" fillId="0" borderId="0" xfId="14" applyNumberFormat="1" applyFont="1" applyAlignment="1">
      <alignment vertical="center"/>
    </xf>
    <xf numFmtId="0" fontId="22" fillId="0" borderId="0" xfId="25" applyFont="1"/>
    <xf numFmtId="0" fontId="22" fillId="0" borderId="0" xfId="24" applyFont="1"/>
    <xf numFmtId="165" fontId="22" fillId="0" borderId="0" xfId="24" applyNumberFormat="1" applyFont="1"/>
    <xf numFmtId="0" fontId="22" fillId="0" borderId="0" xfId="0" applyFont="1"/>
    <xf numFmtId="0" fontId="23" fillId="0" borderId="0" xfId="0" applyFont="1"/>
    <xf numFmtId="164" fontId="22" fillId="0" borderId="0" xfId="16" applyFont="1"/>
    <xf numFmtId="0" fontId="29" fillId="11" borderId="70" xfId="25" applyFont="1" applyFill="1" applyBorder="1" applyAlignment="1">
      <alignment horizontal="center" vertical="center" wrapText="1"/>
    </xf>
    <xf numFmtId="165" fontId="3" fillId="9" borderId="15" xfId="25" applyNumberFormat="1" applyFont="1" applyFill="1" applyBorder="1" applyAlignment="1">
      <alignment vertical="center"/>
    </xf>
    <xf numFmtId="165" fontId="3" fillId="9" borderId="94" xfId="25" applyNumberFormat="1" applyFont="1" applyFill="1" applyBorder="1" applyAlignment="1">
      <alignment horizontal="right" vertical="center"/>
    </xf>
    <xf numFmtId="0" fontId="32" fillId="0" borderId="0" xfId="27" applyFont="1" applyAlignment="1">
      <alignment vertical="center"/>
    </xf>
    <xf numFmtId="1" fontId="32" fillId="0" borderId="78" xfId="28" applyNumberFormat="1" applyFont="1" applyBorder="1" applyAlignment="1">
      <alignment vertical="center"/>
    </xf>
    <xf numFmtId="1" fontId="32" fillId="0" borderId="0" xfId="28" applyNumberFormat="1" applyFont="1" applyAlignment="1">
      <alignment vertical="center"/>
    </xf>
    <xf numFmtId="165" fontId="32" fillId="0" borderId="0" xfId="27" applyNumberFormat="1" applyFont="1" applyAlignment="1">
      <alignment vertical="center"/>
    </xf>
    <xf numFmtId="0" fontId="31" fillId="13" borderId="1" xfId="25" applyFont="1" applyFill="1" applyBorder="1" applyAlignment="1">
      <alignment horizontal="center" vertical="center"/>
    </xf>
    <xf numFmtId="0" fontId="31" fillId="13" borderId="1" xfId="25" applyFont="1" applyFill="1" applyBorder="1" applyAlignment="1">
      <alignment horizontal="center" vertical="center" wrapText="1"/>
    </xf>
    <xf numFmtId="0" fontId="31" fillId="13" borderId="69" xfId="29" applyFont="1" applyFill="1" applyBorder="1" applyAlignment="1">
      <alignment horizontal="center" vertical="center" wrapText="1"/>
    </xf>
    <xf numFmtId="0" fontId="20" fillId="7" borderId="66" xfId="25" applyFont="1" applyFill="1" applyBorder="1" applyAlignment="1">
      <alignment horizontal="left" vertical="center" wrapText="1"/>
    </xf>
    <xf numFmtId="0" fontId="20" fillId="7" borderId="1" xfId="25" applyFont="1" applyFill="1" applyBorder="1" applyAlignment="1">
      <alignment horizontal="right" vertical="center" wrapText="1"/>
    </xf>
    <xf numFmtId="0" fontId="20" fillId="7" borderId="1" xfId="25" quotePrefix="1" applyFont="1" applyFill="1" applyBorder="1" applyAlignment="1">
      <alignment horizontal="right" vertical="center" wrapText="1"/>
    </xf>
    <xf numFmtId="0" fontId="20" fillId="7" borderId="69" xfId="25" applyFont="1" applyFill="1" applyBorder="1" applyAlignment="1">
      <alignment horizontal="right" vertical="center" wrapText="1"/>
    </xf>
    <xf numFmtId="49" fontId="4" fillId="0" borderId="9" xfId="25" applyNumberFormat="1" applyFont="1" applyBorder="1" applyAlignment="1">
      <alignment vertical="center"/>
    </xf>
    <xf numFmtId="168" fontId="3" fillId="0" borderId="3" xfId="25" applyNumberFormat="1" applyFont="1" applyBorder="1" applyAlignment="1">
      <alignment horizontal="right" vertical="center"/>
    </xf>
    <xf numFmtId="168" fontId="4" fillId="0" borderId="146" xfId="25" applyNumberFormat="1" applyFont="1" applyBorder="1" applyAlignment="1">
      <alignment horizontal="right" vertical="center"/>
    </xf>
    <xf numFmtId="168" fontId="4" fillId="0" borderId="125" xfId="25" applyNumberFormat="1" applyFont="1" applyBorder="1" applyAlignment="1">
      <alignment horizontal="right" vertical="center"/>
    </xf>
    <xf numFmtId="165" fontId="4" fillId="0" borderId="125" xfId="25" applyNumberFormat="1" applyFont="1" applyBorder="1" applyAlignment="1">
      <alignment horizontal="right" vertical="center"/>
    </xf>
    <xf numFmtId="165" fontId="4" fillId="0" borderId="143" xfId="25" applyNumberFormat="1" applyFont="1" applyBorder="1" applyAlignment="1">
      <alignment horizontal="right" vertical="center"/>
    </xf>
    <xf numFmtId="168" fontId="3" fillId="0" borderId="0" xfId="25" applyNumberFormat="1" applyFont="1" applyAlignment="1">
      <alignment horizontal="right" vertical="center"/>
    </xf>
    <xf numFmtId="0" fontId="17" fillId="10" borderId="17" xfId="25" quotePrefix="1" applyFont="1" applyFill="1" applyBorder="1" applyAlignment="1">
      <alignment horizontal="right" vertical="center" wrapText="1"/>
    </xf>
    <xf numFmtId="0" fontId="17" fillId="10" borderId="17" xfId="25" applyFont="1" applyFill="1" applyBorder="1" applyAlignment="1">
      <alignment horizontal="right" vertical="center" wrapText="1"/>
    </xf>
    <xf numFmtId="168" fontId="4" fillId="0" borderId="0" xfId="25" applyNumberFormat="1" applyFont="1" applyAlignment="1">
      <alignment horizontal="right" vertical="center"/>
    </xf>
    <xf numFmtId="168" fontId="3" fillId="10" borderId="148" xfId="25" applyNumberFormat="1" applyFont="1" applyFill="1" applyBorder="1" applyAlignment="1">
      <alignment horizontal="right" vertical="center"/>
    </xf>
    <xf numFmtId="168" fontId="3" fillId="10" borderId="128" xfId="25" applyNumberFormat="1" applyFont="1" applyFill="1" applyBorder="1" applyAlignment="1">
      <alignment horizontal="right" vertical="center"/>
    </xf>
    <xf numFmtId="0" fontId="17" fillId="10" borderId="72" xfId="25" applyFont="1" applyFill="1" applyBorder="1" applyAlignment="1">
      <alignment horizontal="right" vertical="center" wrapText="1"/>
    </xf>
    <xf numFmtId="49" fontId="4" fillId="0" borderId="10" xfId="24" applyNumberFormat="1" applyFont="1" applyBorder="1" applyAlignment="1">
      <alignment vertical="center" wrapText="1"/>
    </xf>
    <xf numFmtId="0" fontId="34" fillId="0" borderId="31" xfId="0" applyFont="1" applyBorder="1" applyAlignment="1">
      <alignment horizontal="center" vertical="center" wrapText="1"/>
    </xf>
    <xf numFmtId="167" fontId="16" fillId="0" borderId="92" xfId="28" applyNumberFormat="1" applyFont="1" applyBorder="1" applyAlignment="1">
      <alignment horizontal="left" vertical="center"/>
    </xf>
    <xf numFmtId="165" fontId="16" fillId="0" borderId="45" xfId="28" applyNumberFormat="1" applyFont="1" applyBorder="1" applyAlignment="1">
      <alignment horizontal="right" vertical="center"/>
    </xf>
    <xf numFmtId="10" fontId="16" fillId="0" borderId="45" xfId="28" applyNumberFormat="1" applyFont="1" applyBorder="1" applyAlignment="1">
      <alignment horizontal="right" vertical="center"/>
    </xf>
    <xf numFmtId="165" fontId="20" fillId="0" borderId="45" xfId="27" applyNumberFormat="1" applyFont="1" applyBorder="1" applyAlignment="1">
      <alignment horizontal="right" vertical="center"/>
    </xf>
    <xf numFmtId="171" fontId="16" fillId="0" borderId="112" xfId="28" applyNumberFormat="1" applyFont="1" applyBorder="1" applyAlignment="1">
      <alignment horizontal="right" vertical="center"/>
    </xf>
    <xf numFmtId="165" fontId="16" fillId="0" borderId="0" xfId="27" applyNumberFormat="1" applyFont="1" applyAlignment="1">
      <alignment vertical="center"/>
    </xf>
    <xf numFmtId="167" fontId="16" fillId="0" borderId="93" xfId="28" applyNumberFormat="1" applyFont="1" applyBorder="1" applyAlignment="1">
      <alignment horizontal="left" vertical="center"/>
    </xf>
    <xf numFmtId="165" fontId="16" fillId="0" borderId="31" xfId="28" applyNumberFormat="1" applyFont="1" applyBorder="1" applyAlignment="1">
      <alignment horizontal="right" vertical="center"/>
    </xf>
    <xf numFmtId="10" fontId="16" fillId="0" borderId="31" xfId="28" applyNumberFormat="1" applyFont="1" applyBorder="1" applyAlignment="1">
      <alignment horizontal="right" vertical="center"/>
    </xf>
    <xf numFmtId="165" fontId="16" fillId="0" borderId="37" xfId="28" applyNumberFormat="1" applyFont="1" applyBorder="1" applyAlignment="1">
      <alignment horizontal="right" vertical="center"/>
    </xf>
    <xf numFmtId="10" fontId="16" fillId="0" borderId="37" xfId="28" applyNumberFormat="1" applyFont="1" applyBorder="1" applyAlignment="1">
      <alignment horizontal="right" vertical="center"/>
    </xf>
    <xf numFmtId="171" fontId="16" fillId="0" borderId="67" xfId="28" applyNumberFormat="1" applyFont="1" applyBorder="1" applyAlignment="1">
      <alignment horizontal="right" vertical="center"/>
    </xf>
    <xf numFmtId="165" fontId="3" fillId="9" borderId="2" xfId="14" applyNumberFormat="1" applyFont="1" applyFill="1" applyBorder="1" applyAlignment="1">
      <alignment vertical="center"/>
    </xf>
    <xf numFmtId="165" fontId="3" fillId="9" borderId="69" xfId="14" applyNumberFormat="1" applyFont="1" applyFill="1" applyBorder="1" applyAlignment="1">
      <alignment vertical="center"/>
    </xf>
    <xf numFmtId="165" fontId="3" fillId="0" borderId="80" xfId="14" applyNumberFormat="1" applyFont="1" applyBorder="1" applyAlignment="1">
      <alignment horizontal="right" vertical="center"/>
    </xf>
    <xf numFmtId="171" fontId="20" fillId="0" borderId="85" xfId="25" applyNumberFormat="1" applyFont="1" applyBorder="1" applyAlignment="1">
      <alignment horizontal="right" vertical="center"/>
    </xf>
    <xf numFmtId="168" fontId="3" fillId="0" borderId="109" xfId="25" applyNumberFormat="1" applyFont="1" applyBorder="1" applyAlignment="1">
      <alignment horizontal="right" vertical="center"/>
    </xf>
    <xf numFmtId="168" fontId="3" fillId="0" borderId="120" xfId="25" applyNumberFormat="1" applyFont="1" applyBorder="1" applyAlignment="1">
      <alignment horizontal="right" vertical="center"/>
    </xf>
    <xf numFmtId="168" fontId="3" fillId="0" borderId="74" xfId="25" applyNumberFormat="1" applyFont="1" applyBorder="1" applyAlignment="1">
      <alignment horizontal="right" vertical="center"/>
    </xf>
    <xf numFmtId="168" fontId="3" fillId="0" borderId="63" xfId="25" applyNumberFormat="1" applyFont="1" applyBorder="1" applyAlignment="1">
      <alignment horizontal="right" vertical="center"/>
    </xf>
    <xf numFmtId="168" fontId="4" fillId="0" borderId="109" xfId="25" applyNumberFormat="1" applyFont="1" applyBorder="1" applyAlignment="1">
      <alignment horizontal="right" vertical="center"/>
    </xf>
    <xf numFmtId="168" fontId="4" fillId="0" borderId="46" xfId="25" applyNumberFormat="1" applyFont="1" applyBorder="1" applyAlignment="1">
      <alignment horizontal="right" vertical="center"/>
    </xf>
    <xf numFmtId="168" fontId="3" fillId="0" borderId="61" xfId="25" applyNumberFormat="1" applyFont="1" applyBorder="1" applyAlignment="1">
      <alignment horizontal="right" vertical="center"/>
    </xf>
    <xf numFmtId="168" fontId="4" fillId="0" borderId="32" xfId="25" applyNumberFormat="1" applyFont="1" applyBorder="1" applyAlignment="1">
      <alignment horizontal="right" vertical="center"/>
    </xf>
    <xf numFmtId="168" fontId="4" fillId="0" borderId="38" xfId="25" applyNumberFormat="1" applyFont="1" applyBorder="1" applyAlignment="1">
      <alignment horizontal="right" vertical="center"/>
    </xf>
    <xf numFmtId="168" fontId="3" fillId="0" borderId="76" xfId="25" applyNumberFormat="1" applyFont="1" applyBorder="1" applyAlignment="1">
      <alignment horizontal="right" vertical="center"/>
    </xf>
    <xf numFmtId="168" fontId="4" fillId="0" borderId="23" xfId="25" applyNumberFormat="1" applyFont="1" applyBorder="1" applyAlignment="1">
      <alignment horizontal="right" vertical="center"/>
    </xf>
    <xf numFmtId="168" fontId="3" fillId="0" borderId="63" xfId="0" applyNumberFormat="1" applyFont="1" applyBorder="1" applyAlignment="1">
      <alignment horizontal="right" vertical="center"/>
    </xf>
    <xf numFmtId="168" fontId="3" fillId="0" borderId="69" xfId="25" applyNumberFormat="1" applyFont="1" applyBorder="1" applyAlignment="1">
      <alignment horizontal="right" vertical="center"/>
    </xf>
    <xf numFmtId="168" fontId="3" fillId="0" borderId="70" xfId="25" applyNumberFormat="1" applyFont="1" applyBorder="1" applyAlignment="1">
      <alignment horizontal="right" vertical="center"/>
    </xf>
    <xf numFmtId="168" fontId="3" fillId="0" borderId="59" xfId="25" applyNumberFormat="1" applyFont="1" applyBorder="1" applyAlignment="1">
      <alignment horizontal="right" vertical="center"/>
    </xf>
    <xf numFmtId="168" fontId="3" fillId="0" borderId="2" xfId="25" applyNumberFormat="1" applyFont="1" applyBorder="1" applyAlignment="1">
      <alignment horizontal="right" vertical="center"/>
    </xf>
    <xf numFmtId="168" fontId="3" fillId="10" borderId="69" xfId="25" applyNumberFormat="1" applyFont="1" applyFill="1" applyBorder="1" applyAlignment="1">
      <alignment horizontal="right" vertical="center"/>
    </xf>
    <xf numFmtId="168" fontId="3" fillId="10" borderId="129" xfId="25" applyNumberFormat="1" applyFont="1" applyFill="1" applyBorder="1" applyAlignment="1">
      <alignment horizontal="right" vertical="center"/>
    </xf>
    <xf numFmtId="49" fontId="4" fillId="0" borderId="54" xfId="25" applyNumberFormat="1" applyFont="1" applyBorder="1" applyAlignment="1">
      <alignment vertical="center"/>
    </xf>
    <xf numFmtId="165" fontId="4" fillId="0" borderId="53" xfId="25" applyNumberFormat="1" applyFont="1" applyBorder="1" applyAlignment="1">
      <alignment horizontal="right" vertical="center"/>
    </xf>
    <xf numFmtId="165" fontId="4" fillId="0" borderId="52" xfId="25" applyNumberFormat="1" applyFont="1" applyBorder="1" applyAlignment="1">
      <alignment horizontal="right" vertical="center"/>
    </xf>
    <xf numFmtId="168" fontId="4" fillId="0" borderId="52" xfId="25" applyNumberFormat="1" applyFont="1" applyBorder="1" applyAlignment="1">
      <alignment horizontal="right" vertical="center"/>
    </xf>
    <xf numFmtId="168" fontId="4" fillId="0" borderId="56" xfId="25" applyNumberFormat="1" applyFont="1" applyBorder="1" applyAlignment="1">
      <alignment horizontal="right" vertical="center"/>
    </xf>
    <xf numFmtId="168" fontId="3" fillId="0" borderId="57" xfId="25" applyNumberFormat="1" applyFont="1" applyBorder="1" applyAlignment="1">
      <alignment horizontal="right" vertical="center"/>
    </xf>
    <xf numFmtId="168" fontId="4" fillId="0" borderId="53" xfId="25" applyNumberFormat="1" applyFont="1" applyBorder="1" applyAlignment="1">
      <alignment horizontal="right" vertical="center"/>
    </xf>
    <xf numFmtId="168" fontId="3" fillId="0" borderId="65" xfId="25" applyNumberFormat="1" applyFont="1" applyBorder="1" applyAlignment="1">
      <alignment horizontal="right" vertical="center"/>
    </xf>
    <xf numFmtId="165" fontId="4" fillId="0" borderId="46" xfId="24" applyNumberFormat="1" applyFont="1" applyBorder="1" applyAlignment="1">
      <alignment horizontal="right" vertical="center"/>
    </xf>
    <xf numFmtId="165" fontId="4" fillId="0" borderId="32" xfId="24" applyNumberFormat="1" applyFont="1" applyBorder="1" applyAlignment="1">
      <alignment horizontal="right" vertical="center"/>
    </xf>
    <xf numFmtId="165" fontId="4" fillId="0" borderId="53" xfId="24" applyNumberFormat="1" applyFont="1" applyBorder="1" applyAlignment="1">
      <alignment horizontal="right" vertical="center"/>
    </xf>
    <xf numFmtId="165" fontId="3" fillId="0" borderId="65" xfId="24" applyNumberFormat="1" applyFont="1" applyBorder="1" applyAlignment="1">
      <alignment horizontal="right" vertical="center"/>
    </xf>
    <xf numFmtId="49" fontId="4" fillId="0" borderId="9" xfId="24" applyNumberFormat="1" applyFont="1" applyBorder="1" applyAlignment="1">
      <alignment vertical="center"/>
    </xf>
    <xf numFmtId="165" fontId="4" fillId="0" borderId="117" xfId="24" applyNumberFormat="1" applyFont="1" applyBorder="1" applyAlignment="1">
      <alignment horizontal="right" vertical="center"/>
    </xf>
    <xf numFmtId="165" fontId="3" fillId="0" borderId="119" xfId="24" applyNumberFormat="1" applyFont="1" applyBorder="1" applyAlignment="1">
      <alignment horizontal="right" vertical="center"/>
    </xf>
    <xf numFmtId="165" fontId="4" fillId="0" borderId="109" xfId="24" applyNumberFormat="1" applyFont="1" applyBorder="1" applyAlignment="1">
      <alignment horizontal="right" vertical="center"/>
    </xf>
    <xf numFmtId="165" fontId="3" fillId="0" borderId="120" xfId="24" applyNumberFormat="1" applyFont="1" applyBorder="1" applyAlignment="1">
      <alignment horizontal="right" vertical="center"/>
    </xf>
    <xf numFmtId="165" fontId="3" fillId="10" borderId="70" xfId="24" applyNumberFormat="1" applyFont="1" applyFill="1" applyBorder="1" applyAlignment="1">
      <alignment horizontal="right" vertical="center"/>
    </xf>
    <xf numFmtId="165" fontId="3" fillId="10" borderId="70" xfId="25" quotePrefix="1" applyNumberFormat="1" applyFont="1" applyFill="1" applyBorder="1" applyAlignment="1">
      <alignment horizontal="right" vertical="center"/>
    </xf>
    <xf numFmtId="0" fontId="4" fillId="0" borderId="54" xfId="24" applyFont="1" applyBorder="1" applyAlignment="1">
      <alignment vertical="center"/>
    </xf>
    <xf numFmtId="165" fontId="4" fillId="0" borderId="38" xfId="24" applyNumberFormat="1" applyFont="1" applyBorder="1" applyAlignment="1">
      <alignment horizontal="right" vertical="center"/>
    </xf>
    <xf numFmtId="165" fontId="3" fillId="10" borderId="89" xfId="24" applyNumberFormat="1" applyFont="1" applyFill="1" applyBorder="1" applyAlignment="1">
      <alignment horizontal="right" vertical="center"/>
    </xf>
    <xf numFmtId="165" fontId="4" fillId="0" borderId="46" xfId="14" applyNumberFormat="1" applyFont="1" applyBorder="1" applyAlignment="1">
      <alignment horizontal="right" vertical="center"/>
    </xf>
    <xf numFmtId="165" fontId="4" fillId="0" borderId="49" xfId="14" applyNumberFormat="1" applyFont="1" applyBorder="1" applyAlignment="1">
      <alignment horizontal="right" vertical="center"/>
    </xf>
    <xf numFmtId="165" fontId="4" fillId="0" borderId="32" xfId="14" applyNumberFormat="1" applyFont="1" applyBorder="1" applyAlignment="1">
      <alignment horizontal="right" vertical="center"/>
    </xf>
    <xf numFmtId="165" fontId="4" fillId="0" borderId="38" xfId="14" applyNumberFormat="1" applyFont="1" applyBorder="1" applyAlignment="1">
      <alignment horizontal="right" vertical="center"/>
    </xf>
    <xf numFmtId="165" fontId="3" fillId="9" borderId="2" xfId="14" applyNumberFormat="1" applyFont="1" applyFill="1" applyBorder="1" applyAlignment="1">
      <alignment horizontal="right" vertical="center"/>
    </xf>
    <xf numFmtId="165" fontId="4" fillId="0" borderId="36" xfId="14" applyNumberFormat="1" applyFont="1" applyBorder="1" applyAlignment="1">
      <alignment horizontal="right" vertical="center"/>
    </xf>
    <xf numFmtId="165" fontId="3" fillId="9" borderId="14" xfId="14" applyNumberFormat="1" applyFont="1" applyFill="1" applyBorder="1" applyAlignment="1">
      <alignment horizontal="right" vertical="center"/>
    </xf>
    <xf numFmtId="165" fontId="4" fillId="0" borderId="0" xfId="14" applyNumberFormat="1" applyFont="1" applyBorder="1" applyAlignment="1">
      <alignment horizontal="right" vertical="center"/>
    </xf>
    <xf numFmtId="165" fontId="3" fillId="0" borderId="3" xfId="14" applyNumberFormat="1" applyFont="1" applyBorder="1" applyAlignment="1">
      <alignment horizontal="right" vertical="center"/>
    </xf>
    <xf numFmtId="165" fontId="3" fillId="0" borderId="59" xfId="14" applyNumberFormat="1" applyFont="1" applyBorder="1" applyAlignment="1">
      <alignment horizontal="right" vertical="center"/>
    </xf>
    <xf numFmtId="165" fontId="4" fillId="0" borderId="63" xfId="14" applyNumberFormat="1" applyFont="1" applyBorder="1" applyAlignment="1">
      <alignment horizontal="right" vertical="center"/>
    </xf>
    <xf numFmtId="165" fontId="4" fillId="0" borderId="3" xfId="14" applyNumberFormat="1" applyFont="1" applyBorder="1" applyAlignment="1">
      <alignment horizontal="right" vertical="center"/>
    </xf>
    <xf numFmtId="165" fontId="4" fillId="0" borderId="59" xfId="14" applyNumberFormat="1" applyFont="1" applyBorder="1" applyAlignment="1">
      <alignment horizontal="right" vertical="center"/>
    </xf>
    <xf numFmtId="165" fontId="3" fillId="9" borderId="69" xfId="14" applyNumberFormat="1" applyFont="1" applyFill="1" applyBorder="1" applyAlignment="1">
      <alignment horizontal="right" vertical="center"/>
    </xf>
    <xf numFmtId="165" fontId="4" fillId="0" borderId="0" xfId="0" applyNumberFormat="1" applyFont="1" applyAlignment="1">
      <alignment horizontal="left" vertical="center"/>
    </xf>
    <xf numFmtId="165" fontId="3" fillId="0" borderId="3" xfId="14" applyNumberFormat="1" applyFont="1" applyBorder="1" applyAlignment="1">
      <alignment vertical="center"/>
    </xf>
    <xf numFmtId="165" fontId="3" fillId="0" borderId="59" xfId="14" applyNumberFormat="1" applyFont="1" applyBorder="1" applyAlignment="1">
      <alignment vertical="center"/>
    </xf>
    <xf numFmtId="1" fontId="4" fillId="0" borderId="62" xfId="0" applyNumberFormat="1" applyFont="1" applyBorder="1" applyAlignment="1">
      <alignment horizontal="left" vertical="center"/>
    </xf>
    <xf numFmtId="165" fontId="4" fillId="0" borderId="3" xfId="14" applyNumberFormat="1" applyFont="1" applyBorder="1" applyAlignment="1">
      <alignment vertical="center"/>
    </xf>
    <xf numFmtId="165" fontId="4" fillId="0" borderId="59" xfId="14" applyNumberFormat="1" applyFont="1" applyBorder="1" applyAlignment="1">
      <alignment vertical="center"/>
    </xf>
    <xf numFmtId="49" fontId="4" fillId="0" borderId="62" xfId="0" applyNumberFormat="1" applyFont="1" applyBorder="1" applyAlignment="1">
      <alignment vertical="center"/>
    </xf>
    <xf numFmtId="165" fontId="3" fillId="9" borderId="94" xfId="14" applyNumberFormat="1" applyFont="1" applyFill="1" applyBorder="1" applyAlignment="1">
      <alignment horizontal="right" vertical="center"/>
    </xf>
    <xf numFmtId="165" fontId="3" fillId="10" borderId="66" xfId="24" applyNumberFormat="1" applyFont="1" applyFill="1" applyBorder="1" applyAlignment="1">
      <alignment vertical="center"/>
    </xf>
    <xf numFmtId="165" fontId="3" fillId="10" borderId="2" xfId="24" applyNumberFormat="1" applyFont="1" applyFill="1" applyBorder="1" applyAlignment="1">
      <alignment vertical="center"/>
    </xf>
    <xf numFmtId="165" fontId="3" fillId="10" borderId="4" xfId="24" applyNumberFormat="1" applyFont="1" applyFill="1" applyBorder="1" applyAlignment="1">
      <alignment vertical="center"/>
    </xf>
    <xf numFmtId="165" fontId="3" fillId="10" borderId="69" xfId="24" applyNumberFormat="1" applyFont="1" applyFill="1" applyBorder="1" applyAlignment="1">
      <alignment vertical="center"/>
    </xf>
    <xf numFmtId="165" fontId="4" fillId="3" borderId="62" xfId="24" applyNumberFormat="1" applyFont="1" applyFill="1" applyBorder="1" applyAlignment="1">
      <alignment vertical="center"/>
    </xf>
    <xf numFmtId="165" fontId="4" fillId="3" borderId="32" xfId="24" applyNumberFormat="1" applyFont="1" applyFill="1" applyBorder="1" applyAlignment="1">
      <alignment vertical="center"/>
    </xf>
    <xf numFmtId="165" fontId="4" fillId="3" borderId="33" xfId="24" applyNumberFormat="1" applyFont="1" applyFill="1" applyBorder="1" applyAlignment="1">
      <alignment vertical="center"/>
    </xf>
    <xf numFmtId="165" fontId="4" fillId="3" borderId="34" xfId="24" applyNumberFormat="1" applyFont="1" applyFill="1" applyBorder="1" applyAlignment="1">
      <alignment vertical="center"/>
    </xf>
    <xf numFmtId="165" fontId="3" fillId="3" borderId="106" xfId="24" applyNumberFormat="1" applyFont="1" applyFill="1" applyBorder="1" applyAlignment="1">
      <alignment vertical="center"/>
    </xf>
    <xf numFmtId="165" fontId="4" fillId="0" borderId="75" xfId="24" applyNumberFormat="1" applyFont="1" applyBorder="1" applyAlignment="1">
      <alignment vertical="center"/>
    </xf>
    <xf numFmtId="165" fontId="3" fillId="10" borderId="66" xfId="24" applyNumberFormat="1" applyFont="1" applyFill="1" applyBorder="1" applyAlignment="1">
      <alignment horizontal="left" vertical="center"/>
    </xf>
    <xf numFmtId="165" fontId="18" fillId="0" borderId="62" xfId="24" applyNumberFormat="1" applyFont="1" applyBorder="1" applyAlignment="1">
      <alignment vertical="center"/>
    </xf>
    <xf numFmtId="165" fontId="3" fillId="10" borderId="69" xfId="24" applyNumberFormat="1" applyFont="1" applyFill="1" applyBorder="1" applyAlignment="1">
      <alignment horizontal="right" vertical="center"/>
    </xf>
    <xf numFmtId="165" fontId="3" fillId="10" borderId="68" xfId="24" applyNumberFormat="1" applyFont="1" applyFill="1" applyBorder="1" applyAlignment="1">
      <alignment vertical="center"/>
    </xf>
    <xf numFmtId="165" fontId="3" fillId="10" borderId="15" xfId="24" applyNumberFormat="1" applyFont="1" applyFill="1" applyBorder="1" applyAlignment="1">
      <alignment horizontal="right" vertical="center"/>
    </xf>
    <xf numFmtId="165" fontId="3" fillId="10" borderId="94" xfId="24" applyNumberFormat="1" applyFont="1" applyFill="1" applyBorder="1" applyAlignment="1">
      <alignment horizontal="right" vertical="center"/>
    </xf>
    <xf numFmtId="165" fontId="18" fillId="0" borderId="73" xfId="24" applyNumberFormat="1" applyFont="1" applyBorder="1" applyAlignment="1">
      <alignment vertical="center"/>
    </xf>
    <xf numFmtId="165" fontId="18" fillId="0" borderId="23" xfId="24" applyNumberFormat="1" applyFont="1" applyBorder="1" applyAlignment="1">
      <alignment vertical="center"/>
    </xf>
    <xf numFmtId="165" fontId="18" fillId="0" borderId="24" xfId="24" applyNumberFormat="1" applyFont="1" applyBorder="1" applyAlignment="1">
      <alignment vertical="center"/>
    </xf>
    <xf numFmtId="165" fontId="18" fillId="0" borderId="33" xfId="24" applyNumberFormat="1" applyFont="1" applyBorder="1" applyAlignment="1">
      <alignment vertical="center"/>
    </xf>
    <xf numFmtId="165" fontId="18" fillId="0" borderId="25" xfId="24" applyNumberFormat="1" applyFont="1" applyBorder="1" applyAlignment="1">
      <alignment vertical="center"/>
    </xf>
    <xf numFmtId="165" fontId="19" fillId="0" borderId="22" xfId="24" applyNumberFormat="1" applyFont="1" applyBorder="1" applyAlignment="1">
      <alignment vertical="center"/>
    </xf>
    <xf numFmtId="165" fontId="19" fillId="0" borderId="108" xfId="24" applyNumberFormat="1" applyFont="1" applyBorder="1" applyAlignment="1">
      <alignment vertical="center"/>
    </xf>
    <xf numFmtId="165" fontId="19" fillId="0" borderId="0" xfId="24" applyNumberFormat="1" applyFont="1" applyAlignment="1">
      <alignment vertical="center"/>
    </xf>
    <xf numFmtId="165" fontId="18" fillId="0" borderId="32" xfId="24" applyNumberFormat="1" applyFont="1" applyBorder="1" applyAlignment="1">
      <alignment vertical="center"/>
    </xf>
    <xf numFmtId="165" fontId="18" fillId="0" borderId="34" xfId="24" applyNumberFormat="1" applyFont="1" applyBorder="1" applyAlignment="1">
      <alignment vertical="center"/>
    </xf>
    <xf numFmtId="165" fontId="19" fillId="0" borderId="31" xfId="24" applyNumberFormat="1" applyFont="1" applyBorder="1" applyAlignment="1">
      <alignment vertical="center"/>
    </xf>
    <xf numFmtId="165" fontId="18" fillId="0" borderId="64" xfId="24" applyNumberFormat="1" applyFont="1" applyBorder="1" applyAlignment="1">
      <alignment vertical="center"/>
    </xf>
    <xf numFmtId="165" fontId="18" fillId="0" borderId="53" xfId="24" applyNumberFormat="1" applyFont="1" applyBorder="1" applyAlignment="1">
      <alignment vertical="center"/>
    </xf>
    <xf numFmtId="165" fontId="18" fillId="0" borderId="52" xfId="24" applyNumberFormat="1" applyFont="1" applyBorder="1" applyAlignment="1">
      <alignment vertical="center"/>
    </xf>
    <xf numFmtId="165" fontId="18" fillId="0" borderId="55" xfId="24" applyNumberFormat="1" applyFont="1" applyBorder="1" applyAlignment="1">
      <alignment vertical="center"/>
    </xf>
    <xf numFmtId="165" fontId="19" fillId="0" borderId="54" xfId="24" applyNumberFormat="1" applyFont="1" applyBorder="1" applyAlignment="1">
      <alignment vertical="center"/>
    </xf>
    <xf numFmtId="165" fontId="19" fillId="10" borderId="66" xfId="24" applyNumberFormat="1" applyFont="1" applyFill="1" applyBorder="1" applyAlignment="1">
      <alignment horizontal="left" vertical="center"/>
    </xf>
    <xf numFmtId="165" fontId="19" fillId="10" borderId="1" xfId="24" applyNumberFormat="1" applyFont="1" applyFill="1" applyBorder="1" applyAlignment="1">
      <alignment vertical="center"/>
    </xf>
    <xf numFmtId="165" fontId="19" fillId="10" borderId="69" xfId="24" applyNumberFormat="1" applyFont="1" applyFill="1" applyBorder="1" applyAlignment="1">
      <alignment vertical="center"/>
    </xf>
    <xf numFmtId="165" fontId="18" fillId="0" borderId="62" xfId="24" applyNumberFormat="1" applyFont="1" applyBorder="1" applyAlignment="1">
      <alignment vertical="center" wrapText="1"/>
    </xf>
    <xf numFmtId="165" fontId="19" fillId="9" borderId="1" xfId="24" applyNumberFormat="1" applyFont="1" applyFill="1" applyBorder="1" applyAlignment="1">
      <alignment vertical="center"/>
    </xf>
    <xf numFmtId="165" fontId="19" fillId="10" borderId="66" xfId="24" applyNumberFormat="1" applyFont="1" applyFill="1" applyBorder="1" applyAlignment="1">
      <alignment vertical="center"/>
    </xf>
    <xf numFmtId="165" fontId="19" fillId="10" borderId="1" xfId="24" applyNumberFormat="1" applyFont="1" applyFill="1" applyBorder="1" applyAlignment="1">
      <alignment horizontal="right" vertical="center"/>
    </xf>
    <xf numFmtId="165" fontId="19" fillId="10" borderId="68" xfId="24" applyNumberFormat="1" applyFont="1" applyFill="1" applyBorder="1" applyAlignment="1">
      <alignment vertical="center"/>
    </xf>
    <xf numFmtId="165" fontId="19" fillId="10" borderId="15" xfId="24" applyNumberFormat="1" applyFont="1" applyFill="1" applyBorder="1" applyAlignment="1">
      <alignment horizontal="right" vertical="center"/>
    </xf>
    <xf numFmtId="165" fontId="19" fillId="10" borderId="94" xfId="24" applyNumberFormat="1" applyFont="1" applyFill="1" applyBorder="1" applyAlignment="1">
      <alignment horizontal="right" vertical="center"/>
    </xf>
    <xf numFmtId="0" fontId="3" fillId="9" borderId="66" xfId="0" applyFont="1" applyFill="1" applyBorder="1" applyAlignment="1">
      <alignment horizontal="left" vertical="center"/>
    </xf>
    <xf numFmtId="0" fontId="3" fillId="9" borderId="127" xfId="0" applyFont="1" applyFill="1" applyBorder="1" applyAlignment="1">
      <alignment horizontal="left" vertical="center"/>
    </xf>
    <xf numFmtId="165" fontId="3" fillId="9" borderId="128" xfId="0" applyNumberFormat="1" applyFont="1" applyFill="1" applyBorder="1" applyAlignment="1">
      <alignment vertical="center"/>
    </xf>
    <xf numFmtId="165" fontId="3" fillId="9" borderId="129" xfId="0" applyNumberFormat="1" applyFont="1" applyFill="1" applyBorder="1" applyAlignment="1">
      <alignment vertical="center"/>
    </xf>
    <xf numFmtId="0" fontId="35" fillId="0" borderId="0" xfId="24" applyFont="1"/>
    <xf numFmtId="0" fontId="35" fillId="0" borderId="0" xfId="24" applyFont="1" applyAlignment="1">
      <alignment vertical="center"/>
    </xf>
    <xf numFmtId="0" fontId="36" fillId="0" borderId="0" xfId="24" applyFont="1" applyAlignment="1">
      <alignment horizontal="right" wrapText="1"/>
    </xf>
    <xf numFmtId="0" fontId="37" fillId="0" borderId="0" xfId="24" applyFont="1"/>
    <xf numFmtId="0" fontId="3" fillId="9" borderId="86" xfId="24" applyFont="1" applyFill="1" applyBorder="1" applyAlignment="1">
      <alignment horizontal="center" vertical="center" wrapText="1"/>
    </xf>
    <xf numFmtId="49" fontId="4" fillId="0" borderId="64" xfId="25" applyNumberFormat="1" applyFont="1" applyBorder="1" applyAlignment="1">
      <alignment vertical="center"/>
    </xf>
    <xf numFmtId="165" fontId="4" fillId="0" borderId="53" xfId="25" applyNumberFormat="1" applyFont="1" applyBorder="1" applyAlignment="1">
      <alignment vertical="center"/>
    </xf>
    <xf numFmtId="165" fontId="4" fillId="0" borderId="52" xfId="25" applyNumberFormat="1" applyFont="1" applyBorder="1" applyAlignment="1">
      <alignment vertical="center"/>
    </xf>
    <xf numFmtId="165" fontId="4" fillId="0" borderId="55" xfId="25" applyNumberFormat="1" applyFont="1" applyBorder="1" applyAlignment="1">
      <alignment vertical="center"/>
    </xf>
    <xf numFmtId="165" fontId="3" fillId="0" borderId="54" xfId="25" applyNumberFormat="1" applyFont="1" applyBorder="1" applyAlignment="1">
      <alignment vertical="center"/>
    </xf>
    <xf numFmtId="165" fontId="3" fillId="0" borderId="107" xfId="25" applyNumberFormat="1" applyFont="1" applyBorder="1" applyAlignment="1">
      <alignment vertical="center"/>
    </xf>
    <xf numFmtId="1" fontId="3" fillId="0" borderId="0" xfId="25" applyNumberFormat="1" applyFont="1" applyAlignment="1">
      <alignment vertical="center"/>
    </xf>
    <xf numFmtId="49" fontId="4" fillId="0" borderId="66" xfId="25" applyNumberFormat="1" applyFont="1" applyBorder="1" applyAlignment="1">
      <alignment vertical="center"/>
    </xf>
    <xf numFmtId="165" fontId="4" fillId="0" borderId="109" xfId="25" applyNumberFormat="1" applyFont="1" applyBorder="1" applyAlignment="1">
      <alignment vertical="center"/>
    </xf>
    <xf numFmtId="165" fontId="4" fillId="0" borderId="110" xfId="25" applyNumberFormat="1" applyFont="1" applyBorder="1" applyAlignment="1">
      <alignment vertical="center"/>
    </xf>
    <xf numFmtId="165" fontId="4" fillId="0" borderId="111" xfId="25" applyNumberFormat="1" applyFont="1" applyBorder="1" applyAlignment="1">
      <alignment vertical="center"/>
    </xf>
    <xf numFmtId="165" fontId="3" fillId="0" borderId="1" xfId="25" applyNumberFormat="1" applyFont="1" applyBorder="1" applyAlignment="1">
      <alignment vertical="center"/>
    </xf>
    <xf numFmtId="0" fontId="4" fillId="0" borderId="45" xfId="25" applyFont="1" applyBorder="1" applyAlignment="1">
      <alignment vertical="center"/>
    </xf>
    <xf numFmtId="165" fontId="4" fillId="0" borderId="28" xfId="25" applyNumberFormat="1" applyFont="1" applyBorder="1" applyAlignment="1">
      <alignment vertical="center"/>
    </xf>
    <xf numFmtId="165" fontId="3" fillId="0" borderId="45" xfId="25" applyNumberFormat="1" applyFont="1" applyBorder="1" applyAlignment="1">
      <alignment vertical="center"/>
    </xf>
    <xf numFmtId="165" fontId="3" fillId="0" borderId="112" xfId="25" applyNumberFormat="1" applyFont="1" applyBorder="1" applyAlignment="1">
      <alignment vertical="center"/>
    </xf>
    <xf numFmtId="165" fontId="4" fillId="0" borderId="34" xfId="25" applyNumberFormat="1" applyFont="1" applyBorder="1" applyAlignment="1">
      <alignment vertical="center"/>
    </xf>
    <xf numFmtId="165" fontId="3" fillId="0" borderId="31" xfId="25" applyNumberFormat="1" applyFont="1" applyBorder="1" applyAlignment="1">
      <alignment vertical="center"/>
    </xf>
    <xf numFmtId="165" fontId="3" fillId="0" borderId="106" xfId="25" applyNumberFormat="1" applyFont="1" applyBorder="1" applyAlignment="1">
      <alignment vertical="center"/>
    </xf>
    <xf numFmtId="0" fontId="3" fillId="0" borderId="54" xfId="25" applyFont="1" applyBorder="1" applyAlignment="1">
      <alignment vertical="center"/>
    </xf>
    <xf numFmtId="165" fontId="3" fillId="0" borderId="53" xfId="25" applyNumberFormat="1" applyFont="1" applyBorder="1" applyAlignment="1">
      <alignment vertical="center"/>
    </xf>
    <xf numFmtId="165" fontId="3" fillId="0" borderId="52" xfId="25" applyNumberFormat="1" applyFont="1" applyBorder="1" applyAlignment="1">
      <alignment vertical="center"/>
    </xf>
    <xf numFmtId="165" fontId="3" fillId="0" borderId="55" xfId="25" applyNumberFormat="1" applyFont="1" applyBorder="1" applyAlignment="1">
      <alignment vertical="center"/>
    </xf>
    <xf numFmtId="49" fontId="4" fillId="0" borderId="90" xfId="25" applyNumberFormat="1" applyFont="1" applyBorder="1" applyAlignment="1">
      <alignment vertical="center"/>
    </xf>
    <xf numFmtId="0" fontId="4" fillId="0" borderId="19" xfId="25" applyFont="1" applyBorder="1" applyAlignment="1">
      <alignment vertical="center"/>
    </xf>
    <xf numFmtId="165" fontId="4" fillId="0" borderId="117" xfId="25" applyNumberFormat="1" applyFont="1" applyBorder="1" applyAlignment="1">
      <alignment vertical="center"/>
    </xf>
    <xf numFmtId="165" fontId="4" fillId="0" borderId="118" xfId="25" applyNumberFormat="1" applyFont="1" applyBorder="1" applyAlignment="1">
      <alignment vertical="center"/>
    </xf>
    <xf numFmtId="165" fontId="4" fillId="0" borderId="152" xfId="25" applyNumberFormat="1" applyFont="1" applyBorder="1" applyAlignment="1">
      <alignment vertical="center"/>
    </xf>
    <xf numFmtId="165" fontId="3" fillId="0" borderId="19" xfId="25" applyNumberFormat="1" applyFont="1" applyBorder="1" applyAlignment="1">
      <alignment vertical="center"/>
    </xf>
    <xf numFmtId="165" fontId="3" fillId="0" borderId="105" xfId="25" applyNumberFormat="1" applyFont="1" applyBorder="1" applyAlignment="1">
      <alignment vertical="center"/>
    </xf>
    <xf numFmtId="0" fontId="4" fillId="0" borderId="54" xfId="25" applyFont="1" applyBorder="1" applyAlignment="1">
      <alignment vertical="center"/>
    </xf>
    <xf numFmtId="49" fontId="3" fillId="9" borderId="31" xfId="25" applyNumberFormat="1" applyFont="1" applyFill="1" applyBorder="1" applyAlignment="1">
      <alignment vertical="center"/>
    </xf>
    <xf numFmtId="165" fontId="3" fillId="9" borderId="32" xfId="25" applyNumberFormat="1" applyFont="1" applyFill="1" applyBorder="1" applyAlignment="1">
      <alignment vertical="center"/>
    </xf>
    <xf numFmtId="165" fontId="3" fillId="9" borderId="31" xfId="25" applyNumberFormat="1" applyFont="1" applyFill="1" applyBorder="1" applyAlignment="1">
      <alignment vertical="center"/>
    </xf>
    <xf numFmtId="165" fontId="3" fillId="9" borderId="106" xfId="25" applyNumberFormat="1" applyFont="1" applyFill="1" applyBorder="1" applyAlignment="1">
      <alignment vertical="center"/>
    </xf>
    <xf numFmtId="0" fontId="3" fillId="9" borderId="54" xfId="25" applyFont="1" applyFill="1" applyBorder="1" applyAlignment="1">
      <alignment vertical="center"/>
    </xf>
    <xf numFmtId="165" fontId="3" fillId="9" borderId="53" xfId="25" applyNumberFormat="1" applyFont="1" applyFill="1" applyBorder="1" applyAlignment="1">
      <alignment vertical="center"/>
    </xf>
    <xf numFmtId="165" fontId="3" fillId="9" borderId="54" xfId="25" applyNumberFormat="1" applyFont="1" applyFill="1" applyBorder="1" applyAlignment="1">
      <alignment vertical="center"/>
    </xf>
    <xf numFmtId="165" fontId="3" fillId="9" borderId="107" xfId="25" applyNumberFormat="1" applyFont="1" applyFill="1" applyBorder="1" applyAlignment="1">
      <alignment vertical="center"/>
    </xf>
    <xf numFmtId="49" fontId="4" fillId="0" borderId="75" xfId="25" applyNumberFormat="1" applyFont="1" applyBorder="1" applyAlignment="1">
      <alignment vertical="center"/>
    </xf>
    <xf numFmtId="0" fontId="4" fillId="0" borderId="37" xfId="25" applyFont="1" applyBorder="1" applyAlignment="1">
      <alignment vertical="center"/>
    </xf>
    <xf numFmtId="165" fontId="4" fillId="0" borderId="40" xfId="25" applyNumberFormat="1" applyFont="1" applyBorder="1" applyAlignment="1">
      <alignment vertical="center"/>
    </xf>
    <xf numFmtId="165" fontId="3" fillId="0" borderId="37" xfId="25" applyNumberFormat="1" applyFont="1" applyBorder="1" applyAlignment="1">
      <alignment vertical="center"/>
    </xf>
    <xf numFmtId="165" fontId="3" fillId="0" borderId="113" xfId="25" applyNumberFormat="1" applyFont="1" applyBorder="1" applyAlignment="1">
      <alignment vertical="center"/>
    </xf>
    <xf numFmtId="49" fontId="4" fillId="0" borderId="60" xfId="25" applyNumberFormat="1" applyFont="1" applyBorder="1" applyAlignment="1">
      <alignment vertical="center"/>
    </xf>
    <xf numFmtId="49" fontId="4" fillId="0" borderId="62" xfId="25" applyNumberFormat="1" applyFont="1" applyBorder="1" applyAlignment="1">
      <alignment horizontal="left" vertical="center"/>
    </xf>
    <xf numFmtId="1" fontId="4" fillId="0" borderId="62" xfId="25" applyNumberFormat="1" applyFont="1" applyBorder="1" applyAlignment="1">
      <alignment horizontal="left" vertical="center"/>
    </xf>
    <xf numFmtId="1" fontId="4" fillId="0" borderId="64" xfId="25" applyNumberFormat="1" applyFont="1" applyBorder="1" applyAlignment="1">
      <alignment horizontal="left" vertical="center"/>
    </xf>
    <xf numFmtId="49" fontId="3" fillId="9" borderId="45" xfId="25" applyNumberFormat="1" applyFont="1" applyFill="1" applyBorder="1" applyAlignment="1">
      <alignment vertical="center"/>
    </xf>
    <xf numFmtId="165" fontId="3" fillId="9" borderId="45" xfId="25" applyNumberFormat="1" applyFont="1" applyFill="1" applyBorder="1" applyAlignment="1">
      <alignment vertical="center"/>
    </xf>
    <xf numFmtId="165" fontId="3" fillId="9" borderId="112" xfId="25" applyNumberFormat="1" applyFont="1" applyFill="1" applyBorder="1" applyAlignment="1">
      <alignment vertical="center"/>
    </xf>
    <xf numFmtId="0" fontId="4" fillId="0" borderId="22" xfId="25" applyFont="1" applyBorder="1" applyAlignment="1">
      <alignment vertical="center"/>
    </xf>
    <xf numFmtId="165" fontId="4" fillId="0" borderId="23" xfId="25" applyNumberFormat="1" applyFont="1" applyBorder="1" applyAlignment="1">
      <alignment vertical="center"/>
    </xf>
    <xf numFmtId="165" fontId="4" fillId="0" borderId="24" xfId="25" applyNumberFormat="1" applyFont="1" applyBorder="1" applyAlignment="1">
      <alignment vertical="center"/>
    </xf>
    <xf numFmtId="165" fontId="4" fillId="0" borderId="25" xfId="25" applyNumberFormat="1" applyFont="1" applyBorder="1" applyAlignment="1">
      <alignment vertical="center"/>
    </xf>
    <xf numFmtId="165" fontId="3" fillId="0" borderId="108" xfId="25" applyNumberFormat="1" applyFont="1" applyBorder="1" applyAlignment="1">
      <alignment vertical="center"/>
    </xf>
    <xf numFmtId="165" fontId="3" fillId="9" borderId="46" xfId="25" applyNumberFormat="1" applyFont="1" applyFill="1" applyBorder="1" applyAlignment="1">
      <alignment vertical="center"/>
    </xf>
    <xf numFmtId="49" fontId="4" fillId="0" borderId="114" xfId="25" applyNumberFormat="1" applyFont="1" applyBorder="1" applyAlignment="1">
      <alignment vertical="center"/>
    </xf>
    <xf numFmtId="165" fontId="4" fillId="0" borderId="124" xfId="25" applyNumberFormat="1" applyFont="1" applyBorder="1" applyAlignment="1">
      <alignment vertical="center"/>
    </xf>
    <xf numFmtId="165" fontId="4" fillId="0" borderId="126" xfId="25" applyNumberFormat="1" applyFont="1" applyBorder="1" applyAlignment="1">
      <alignment vertical="center"/>
    </xf>
    <xf numFmtId="165" fontId="4" fillId="0" borderId="151" xfId="25" applyNumberFormat="1" applyFont="1" applyBorder="1" applyAlignment="1">
      <alignment vertical="center"/>
    </xf>
    <xf numFmtId="165" fontId="3" fillId="0" borderId="17" xfId="25" applyNumberFormat="1" applyFont="1" applyBorder="1" applyAlignment="1">
      <alignment vertical="center"/>
    </xf>
    <xf numFmtId="165" fontId="3" fillId="0" borderId="130" xfId="25" applyNumberFormat="1" applyFont="1" applyBorder="1" applyAlignment="1">
      <alignment vertical="center"/>
    </xf>
    <xf numFmtId="165" fontId="3" fillId="0" borderId="74" xfId="25" applyNumberFormat="1" applyFont="1" applyBorder="1" applyAlignment="1">
      <alignment vertical="center"/>
    </xf>
    <xf numFmtId="165" fontId="3" fillId="0" borderId="63" xfId="25" applyNumberFormat="1" applyFont="1" applyBorder="1" applyAlignment="1">
      <alignment vertical="center"/>
    </xf>
    <xf numFmtId="165" fontId="3" fillId="0" borderId="65" xfId="25" applyNumberFormat="1" applyFont="1" applyBorder="1" applyAlignment="1">
      <alignment vertical="center"/>
    </xf>
    <xf numFmtId="165" fontId="3" fillId="0" borderId="61" xfId="25" applyNumberFormat="1" applyFont="1" applyBorder="1" applyAlignment="1">
      <alignment vertical="center"/>
    </xf>
    <xf numFmtId="49" fontId="38" fillId="0" borderId="92" xfId="25" applyNumberFormat="1" applyFont="1" applyBorder="1" applyAlignment="1">
      <alignment vertical="center"/>
    </xf>
    <xf numFmtId="0" fontId="4" fillId="9" borderId="22" xfId="25" applyFont="1" applyFill="1" applyBorder="1" applyAlignment="1">
      <alignment vertical="center"/>
    </xf>
    <xf numFmtId="165" fontId="3" fillId="9" borderId="44" xfId="25" applyNumberFormat="1" applyFont="1" applyFill="1" applyBorder="1" applyAlignment="1">
      <alignment vertical="center"/>
    </xf>
    <xf numFmtId="165" fontId="3" fillId="9" borderId="22" xfId="25" applyNumberFormat="1" applyFont="1" applyFill="1" applyBorder="1" applyAlignment="1">
      <alignment vertical="center"/>
    </xf>
    <xf numFmtId="165" fontId="3" fillId="9" borderId="74" xfId="25" applyNumberFormat="1" applyFont="1" applyFill="1" applyBorder="1" applyAlignment="1">
      <alignment vertical="center"/>
    </xf>
    <xf numFmtId="0" fontId="4" fillId="9" borderId="31" xfId="25" applyFont="1" applyFill="1" applyBorder="1" applyAlignment="1">
      <alignment vertical="center"/>
    </xf>
    <xf numFmtId="165" fontId="3" fillId="9" borderId="63" xfId="25" applyNumberFormat="1" applyFont="1" applyFill="1" applyBorder="1" applyAlignment="1">
      <alignment vertical="center"/>
    </xf>
    <xf numFmtId="165" fontId="3" fillId="9" borderId="52" xfId="25" applyNumberFormat="1" applyFont="1" applyFill="1" applyBorder="1" applyAlignment="1">
      <alignment vertical="center"/>
    </xf>
    <xf numFmtId="165" fontId="3" fillId="9" borderId="65" xfId="25" applyNumberFormat="1" applyFont="1" applyFill="1" applyBorder="1" applyAlignment="1">
      <alignment vertical="center"/>
    </xf>
    <xf numFmtId="49" fontId="4" fillId="0" borderId="86" xfId="25" applyNumberFormat="1" applyFont="1" applyBorder="1" applyAlignment="1">
      <alignment vertical="center"/>
    </xf>
    <xf numFmtId="165" fontId="3" fillId="0" borderId="120" xfId="25" applyNumberFormat="1" applyFont="1" applyBorder="1" applyAlignment="1">
      <alignment vertical="center"/>
    </xf>
    <xf numFmtId="0" fontId="4" fillId="9" borderId="45" xfId="25" applyFont="1" applyFill="1" applyBorder="1" applyAlignment="1">
      <alignment vertical="center"/>
    </xf>
    <xf numFmtId="165" fontId="3" fillId="9" borderId="61" xfId="25" applyNumberFormat="1" applyFont="1" applyFill="1" applyBorder="1" applyAlignment="1">
      <alignment vertical="center"/>
    </xf>
    <xf numFmtId="165" fontId="4" fillId="0" borderId="63" xfId="25" applyNumberFormat="1" applyFont="1" applyBorder="1" applyAlignment="1">
      <alignment vertical="center"/>
    </xf>
    <xf numFmtId="165" fontId="3" fillId="9" borderId="23" xfId="25" applyNumberFormat="1" applyFont="1" applyFill="1" applyBorder="1" applyAlignment="1">
      <alignment vertical="center"/>
    </xf>
    <xf numFmtId="165" fontId="3" fillId="9" borderId="24" xfId="25" applyNumberFormat="1" applyFont="1" applyFill="1" applyBorder="1" applyAlignment="1">
      <alignment vertical="center"/>
    </xf>
    <xf numFmtId="165" fontId="3" fillId="9" borderId="25" xfId="25" applyNumberFormat="1" applyFont="1" applyFill="1" applyBorder="1" applyAlignment="1">
      <alignment vertical="center"/>
    </xf>
    <xf numFmtId="165" fontId="3" fillId="9" borderId="33" xfId="25" applyNumberFormat="1" applyFont="1" applyFill="1" applyBorder="1" applyAlignment="1">
      <alignment vertical="center"/>
    </xf>
    <xf numFmtId="165" fontId="3" fillId="9" borderId="34" xfId="25" applyNumberFormat="1" applyFont="1" applyFill="1" applyBorder="1" applyAlignment="1">
      <alignment vertical="center"/>
    </xf>
    <xf numFmtId="49" fontId="3" fillId="9" borderId="66" xfId="25" applyNumberFormat="1" applyFont="1" applyFill="1" applyBorder="1" applyAlignment="1">
      <alignment vertical="center"/>
    </xf>
    <xf numFmtId="165" fontId="3" fillId="9" borderId="2" xfId="25" applyNumberFormat="1" applyFont="1" applyFill="1" applyBorder="1" applyAlignment="1">
      <alignment vertical="center"/>
    </xf>
    <xf numFmtId="165" fontId="3" fillId="9" borderId="1" xfId="25" applyNumberFormat="1" applyFont="1" applyFill="1" applyBorder="1" applyAlignment="1">
      <alignment vertical="center"/>
    </xf>
    <xf numFmtId="165" fontId="3" fillId="9" borderId="69" xfId="25" applyNumberFormat="1" applyFont="1" applyFill="1" applyBorder="1" applyAlignment="1">
      <alignment vertical="center"/>
    </xf>
    <xf numFmtId="0" fontId="4" fillId="0" borderId="9" xfId="25" applyFont="1" applyBorder="1" applyAlignment="1">
      <alignment vertical="center"/>
    </xf>
    <xf numFmtId="165" fontId="4" fillId="0" borderId="144" xfId="25" applyNumberFormat="1" applyFont="1" applyBorder="1" applyAlignment="1">
      <alignment horizontal="right" vertical="center"/>
    </xf>
    <xf numFmtId="165" fontId="3" fillId="0" borderId="9" xfId="25" applyNumberFormat="1" applyFont="1" applyBorder="1" applyAlignment="1">
      <alignment horizontal="right" vertical="center"/>
    </xf>
    <xf numFmtId="165" fontId="3" fillId="0" borderId="67" xfId="25" applyNumberFormat="1" applyFont="1" applyBorder="1" applyAlignment="1">
      <alignment horizontal="right" vertical="center"/>
    </xf>
    <xf numFmtId="164" fontId="4" fillId="0" borderId="0" xfId="15" applyFont="1" applyAlignment="1">
      <alignment vertical="center"/>
    </xf>
    <xf numFmtId="165" fontId="4" fillId="0" borderId="25" xfId="25" applyNumberFormat="1" applyFont="1" applyBorder="1" applyAlignment="1">
      <alignment horizontal="right" vertical="center"/>
    </xf>
    <xf numFmtId="165" fontId="3" fillId="0" borderId="22" xfId="25" applyNumberFormat="1" applyFont="1" applyBorder="1" applyAlignment="1">
      <alignment horizontal="right" vertical="center"/>
    </xf>
    <xf numFmtId="165" fontId="3" fillId="0" borderId="108" xfId="25" applyNumberFormat="1" applyFont="1" applyBorder="1" applyAlignment="1">
      <alignment horizontal="right" vertical="center"/>
    </xf>
    <xf numFmtId="165" fontId="4" fillId="0" borderId="55" xfId="25" applyNumberFormat="1" applyFont="1" applyBorder="1" applyAlignment="1">
      <alignment horizontal="right" vertical="center"/>
    </xf>
    <xf numFmtId="165" fontId="3" fillId="0" borderId="54" xfId="25" applyNumberFormat="1" applyFont="1" applyBorder="1" applyAlignment="1">
      <alignment horizontal="right" vertical="center"/>
    </xf>
    <xf numFmtId="165" fontId="3" fillId="0" borderId="107" xfId="25" applyNumberFormat="1" applyFont="1" applyBorder="1" applyAlignment="1">
      <alignment horizontal="right" vertical="center"/>
    </xf>
    <xf numFmtId="165" fontId="4" fillId="0" borderId="28" xfId="25" applyNumberFormat="1" applyFont="1" applyBorder="1" applyAlignment="1">
      <alignment horizontal="right" vertical="center"/>
    </xf>
    <xf numFmtId="165" fontId="3" fillId="0" borderId="45" xfId="25" applyNumberFormat="1" applyFont="1" applyBorder="1" applyAlignment="1">
      <alignment horizontal="right" vertical="center"/>
    </xf>
    <xf numFmtId="165" fontId="3" fillId="0" borderId="112" xfId="25" applyNumberFormat="1" applyFont="1" applyBorder="1" applyAlignment="1">
      <alignment horizontal="right" vertical="center"/>
    </xf>
    <xf numFmtId="165" fontId="4" fillId="0" borderId="34" xfId="25" applyNumberFormat="1" applyFont="1" applyBorder="1" applyAlignment="1">
      <alignment horizontal="right" vertical="center"/>
    </xf>
    <xf numFmtId="165" fontId="3" fillId="0" borderId="31" xfId="25" applyNumberFormat="1" applyFont="1" applyBorder="1" applyAlignment="1">
      <alignment horizontal="right" vertical="center"/>
    </xf>
    <xf numFmtId="165" fontId="3" fillId="0" borderId="106" xfId="25" applyNumberFormat="1" applyFont="1" applyBorder="1" applyAlignment="1">
      <alignment horizontal="right" vertical="center"/>
    </xf>
    <xf numFmtId="165" fontId="4" fillId="0" borderId="40" xfId="25" applyNumberFormat="1" applyFont="1" applyBorder="1" applyAlignment="1">
      <alignment horizontal="right" vertical="center"/>
    </xf>
    <xf numFmtId="165" fontId="3" fillId="0" borderId="37" xfId="25" applyNumberFormat="1" applyFont="1" applyBorder="1" applyAlignment="1">
      <alignment horizontal="right" vertical="center"/>
    </xf>
    <xf numFmtId="165" fontId="3" fillId="0" borderId="113" xfId="25" applyNumberFormat="1" applyFont="1" applyBorder="1" applyAlignment="1">
      <alignment horizontal="right" vertical="center"/>
    </xf>
    <xf numFmtId="164" fontId="3" fillId="0" borderId="0" xfId="15" applyFont="1" applyAlignment="1">
      <alignment vertical="center"/>
    </xf>
    <xf numFmtId="49" fontId="4" fillId="0" borderId="153" xfId="25" applyNumberFormat="1" applyFont="1" applyBorder="1" applyAlignment="1">
      <alignment vertical="center"/>
    </xf>
    <xf numFmtId="0" fontId="8" fillId="9" borderId="64" xfId="0" applyFont="1" applyFill="1" applyBorder="1" applyAlignment="1">
      <alignment horizontal="left" vertical="center"/>
    </xf>
    <xf numFmtId="165" fontId="8" fillId="9" borderId="56" xfId="0" applyNumberFormat="1" applyFont="1" applyFill="1" applyBorder="1" applyAlignment="1">
      <alignment vertical="center"/>
    </xf>
    <xf numFmtId="165" fontId="8" fillId="9" borderId="52" xfId="0" applyNumberFormat="1" applyFont="1" applyFill="1" applyBorder="1" applyAlignment="1">
      <alignment vertical="center"/>
    </xf>
    <xf numFmtId="165" fontId="17" fillId="9" borderId="57" xfId="0" applyNumberFormat="1" applyFont="1" applyFill="1" applyBorder="1" applyAlignment="1">
      <alignment vertical="center"/>
    </xf>
    <xf numFmtId="165" fontId="8" fillId="9" borderId="145" xfId="0" applyNumberFormat="1" applyFont="1" applyFill="1" applyBorder="1" applyAlignment="1">
      <alignment vertical="center"/>
    </xf>
    <xf numFmtId="165" fontId="17" fillId="9" borderId="55" xfId="0" applyNumberFormat="1" applyFont="1" applyFill="1" applyBorder="1" applyAlignment="1">
      <alignment vertical="center"/>
    </xf>
    <xf numFmtId="165" fontId="8" fillId="9" borderId="54" xfId="0" applyNumberFormat="1" applyFont="1" applyFill="1" applyBorder="1" applyAlignment="1">
      <alignment vertical="center"/>
    </xf>
    <xf numFmtId="165" fontId="8" fillId="9" borderId="115" xfId="0" applyNumberFormat="1" applyFont="1" applyFill="1" applyBorder="1" applyAlignment="1">
      <alignment vertical="center"/>
    </xf>
    <xf numFmtId="165" fontId="3" fillId="0" borderId="23" xfId="25" applyNumberFormat="1" applyFont="1" applyBorder="1" applyAlignment="1">
      <alignment vertical="center"/>
    </xf>
    <xf numFmtId="165" fontId="3" fillId="10" borderId="2" xfId="16" applyNumberFormat="1" applyFont="1" applyFill="1" applyBorder="1" applyAlignment="1">
      <alignment vertical="center"/>
    </xf>
    <xf numFmtId="165" fontId="3" fillId="10" borderId="69" xfId="16" applyNumberFormat="1" applyFont="1" applyFill="1" applyBorder="1" applyAlignment="1">
      <alignment vertical="center"/>
    </xf>
    <xf numFmtId="165" fontId="3" fillId="10" borderId="94" xfId="16" applyNumberFormat="1" applyFont="1" applyFill="1" applyBorder="1" applyAlignment="1">
      <alignment vertical="center"/>
    </xf>
    <xf numFmtId="17" fontId="4" fillId="0" borderId="22" xfId="25" applyNumberFormat="1" applyFont="1" applyBorder="1" applyAlignment="1">
      <alignment horizontal="left" vertical="center"/>
    </xf>
    <xf numFmtId="165" fontId="4" fillId="0" borderId="22" xfId="28" applyNumberFormat="1" applyFont="1" applyBorder="1" applyAlignment="1">
      <alignment horizontal="right" vertical="center"/>
    </xf>
    <xf numFmtId="165" fontId="3" fillId="0" borderId="22" xfId="30" applyNumberFormat="1" applyFont="1" applyBorder="1" applyAlignment="1">
      <alignment horizontal="right" vertical="center"/>
    </xf>
    <xf numFmtId="10" fontId="4" fillId="0" borderId="108" xfId="28" applyNumberFormat="1" applyFont="1" applyBorder="1" applyAlignment="1">
      <alignment horizontal="right" vertical="center"/>
    </xf>
    <xf numFmtId="17" fontId="4" fillId="12" borderId="19" xfId="25" applyNumberFormat="1" applyFont="1" applyFill="1" applyBorder="1" applyAlignment="1">
      <alignment horizontal="left" vertical="center"/>
    </xf>
    <xf numFmtId="165" fontId="4" fillId="12" borderId="19" xfId="28" applyNumberFormat="1" applyFont="1" applyFill="1" applyBorder="1" applyAlignment="1">
      <alignment horizontal="right" vertical="center"/>
    </xf>
    <xf numFmtId="172" fontId="4" fillId="12" borderId="57" xfId="25" applyNumberFormat="1" applyFont="1" applyFill="1" applyBorder="1" applyAlignment="1">
      <alignment horizontal="right" vertical="center"/>
    </xf>
    <xf numFmtId="10" fontId="4" fillId="12" borderId="105" xfId="28" applyNumberFormat="1" applyFont="1" applyFill="1" applyBorder="1" applyAlignment="1">
      <alignment horizontal="right" vertical="center"/>
    </xf>
    <xf numFmtId="17" fontId="4" fillId="9" borderId="1" xfId="25" applyNumberFormat="1" applyFont="1" applyFill="1" applyBorder="1" applyAlignment="1">
      <alignment horizontal="left" vertical="center"/>
    </xf>
    <xf numFmtId="10" fontId="3" fillId="9" borderId="69" xfId="25" applyNumberFormat="1" applyFont="1" applyFill="1" applyBorder="1" applyAlignment="1">
      <alignment horizontal="right" vertical="center"/>
    </xf>
    <xf numFmtId="17" fontId="4" fillId="9" borderId="15" xfId="25" applyNumberFormat="1" applyFont="1" applyFill="1" applyBorder="1" applyAlignment="1">
      <alignment horizontal="left" vertical="center"/>
    </xf>
    <xf numFmtId="172" fontId="4" fillId="12" borderId="83" xfId="25" applyNumberFormat="1" applyFont="1" applyFill="1" applyBorder="1" applyAlignment="1">
      <alignment horizontal="right" vertical="center"/>
    </xf>
    <xf numFmtId="10" fontId="3" fillId="9" borderId="94" xfId="25" applyNumberFormat="1" applyFont="1" applyFill="1" applyBorder="1" applyAlignment="1">
      <alignment horizontal="right" vertical="center"/>
    </xf>
    <xf numFmtId="10" fontId="4" fillId="0" borderId="107" xfId="28" applyNumberFormat="1" applyFont="1" applyBorder="1" applyAlignment="1">
      <alignment horizontal="right" vertical="center"/>
    </xf>
    <xf numFmtId="172" fontId="4" fillId="9" borderId="15" xfId="25" applyNumberFormat="1" applyFont="1" applyFill="1" applyBorder="1" applyAlignment="1">
      <alignment horizontal="right" vertical="center"/>
    </xf>
    <xf numFmtId="165" fontId="3" fillId="0" borderId="22" xfId="24" applyNumberFormat="1" applyFont="1" applyBorder="1" applyAlignment="1">
      <alignment vertical="center"/>
    </xf>
    <xf numFmtId="165" fontId="3" fillId="0" borderId="54" xfId="24" applyNumberFormat="1" applyFont="1" applyBorder="1" applyAlignment="1">
      <alignment vertical="center"/>
    </xf>
    <xf numFmtId="0" fontId="4" fillId="0" borderId="92" xfId="24" applyFont="1" applyBorder="1" applyAlignment="1">
      <alignment horizontal="left" vertical="center"/>
    </xf>
    <xf numFmtId="0" fontId="4" fillId="0" borderId="93" xfId="24" applyFont="1" applyBorder="1" applyAlignment="1">
      <alignment horizontal="left" vertical="center"/>
    </xf>
    <xf numFmtId="0" fontId="4" fillId="0" borderId="132" xfId="24" applyFont="1" applyBorder="1" applyAlignment="1">
      <alignment horizontal="left" vertical="center"/>
    </xf>
    <xf numFmtId="165" fontId="3" fillId="0" borderId="43" xfId="24" applyNumberFormat="1" applyFont="1" applyBorder="1" applyAlignment="1">
      <alignment vertical="center"/>
    </xf>
    <xf numFmtId="165" fontId="3" fillId="0" borderId="29" xfId="24" applyNumberFormat="1" applyFont="1" applyBorder="1" applyAlignment="1">
      <alignment vertical="center"/>
    </xf>
    <xf numFmtId="165" fontId="3" fillId="0" borderId="134" xfId="24" applyNumberFormat="1" applyFont="1" applyBorder="1" applyAlignment="1">
      <alignment vertical="center"/>
    </xf>
    <xf numFmtId="165" fontId="3" fillId="9" borderId="6" xfId="24" applyNumberFormat="1" applyFont="1" applyFill="1" applyBorder="1" applyAlignment="1">
      <alignment horizontal="right" vertical="center" wrapText="1"/>
    </xf>
    <xf numFmtId="165" fontId="3" fillId="9" borderId="17" xfId="24" applyNumberFormat="1" applyFont="1" applyFill="1" applyBorder="1" applyAlignment="1">
      <alignment horizontal="right" vertical="center" wrapText="1"/>
    </xf>
    <xf numFmtId="165" fontId="4" fillId="0" borderId="27" xfId="24" applyNumberFormat="1" applyFont="1" applyBorder="1" applyAlignment="1">
      <alignment vertical="center"/>
    </xf>
    <xf numFmtId="165" fontId="4" fillId="0" borderId="57" xfId="24" applyNumberFormat="1" applyFont="1" applyBorder="1" applyAlignment="1">
      <alignment vertical="center"/>
    </xf>
    <xf numFmtId="0" fontId="3" fillId="0" borderId="154" xfId="24" applyFont="1" applyBorder="1" applyAlignment="1">
      <alignment vertical="center"/>
    </xf>
    <xf numFmtId="0" fontId="4" fillId="0" borderId="155" xfId="24" applyFont="1" applyBorder="1"/>
    <xf numFmtId="165" fontId="3" fillId="0" borderId="155" xfId="24" applyNumberFormat="1" applyFont="1" applyBorder="1"/>
    <xf numFmtId="165" fontId="3" fillId="0" borderId="156" xfId="24" applyNumberFormat="1" applyFont="1" applyBorder="1"/>
    <xf numFmtId="165" fontId="4" fillId="10" borderId="81" xfId="0" applyNumberFormat="1" applyFont="1" applyFill="1" applyBorder="1" applyAlignment="1">
      <alignment horizontal="right" vertical="center"/>
    </xf>
    <xf numFmtId="2" fontId="4" fillId="10" borderId="82" xfId="0" applyNumberFormat="1" applyFont="1" applyFill="1" applyBorder="1" applyAlignment="1">
      <alignment horizontal="right" vertical="center"/>
    </xf>
    <xf numFmtId="171" fontId="4" fillId="10" borderId="83" xfId="0" applyNumberFormat="1" applyFont="1" applyFill="1" applyBorder="1" applyAlignment="1">
      <alignment horizontal="right" vertical="center"/>
    </xf>
    <xf numFmtId="171" fontId="4" fillId="10" borderId="85" xfId="0" applyNumberFormat="1" applyFont="1" applyFill="1" applyBorder="1" applyAlignment="1">
      <alignment horizontal="right" vertical="center"/>
    </xf>
    <xf numFmtId="0" fontId="4" fillId="10" borderId="64" xfId="0" applyFont="1" applyFill="1" applyBorder="1" applyAlignment="1">
      <alignment horizontal="left" vertical="center"/>
    </xf>
    <xf numFmtId="165" fontId="4" fillId="10" borderId="56" xfId="0" applyNumberFormat="1" applyFont="1" applyFill="1" applyBorder="1" applyAlignment="1">
      <alignment horizontal="right" vertical="center"/>
    </xf>
    <xf numFmtId="2" fontId="4" fillId="10" borderId="52" xfId="0" applyNumberFormat="1" applyFont="1" applyFill="1" applyBorder="1" applyAlignment="1">
      <alignment horizontal="right" vertical="center"/>
    </xf>
    <xf numFmtId="171" fontId="4" fillId="10" borderId="57" xfId="0" applyNumberFormat="1" applyFont="1" applyFill="1" applyBorder="1" applyAlignment="1">
      <alignment horizontal="right" vertical="center"/>
    </xf>
    <xf numFmtId="171" fontId="4" fillId="10" borderId="65" xfId="0" applyNumberFormat="1" applyFont="1" applyFill="1" applyBorder="1" applyAlignment="1">
      <alignment horizontal="right" vertical="center"/>
    </xf>
    <xf numFmtId="165" fontId="4" fillId="10" borderId="53" xfId="0" applyNumberFormat="1" applyFont="1" applyFill="1" applyBorder="1" applyAlignment="1">
      <alignment horizontal="right" vertical="center"/>
    </xf>
    <xf numFmtId="165" fontId="20" fillId="10" borderId="14" xfId="25" applyNumberFormat="1" applyFont="1" applyFill="1" applyBorder="1" applyAlignment="1">
      <alignment horizontal="right" vertical="center"/>
    </xf>
    <xf numFmtId="10" fontId="20" fillId="10" borderId="14" xfId="25" applyNumberFormat="1" applyFont="1" applyFill="1" applyBorder="1" applyAlignment="1">
      <alignment horizontal="right" vertical="center"/>
    </xf>
    <xf numFmtId="171" fontId="16" fillId="10" borderId="94" xfId="28" applyNumberFormat="1" applyFont="1" applyFill="1" applyBorder="1" applyAlignment="1">
      <alignment horizontal="right" vertical="center"/>
    </xf>
    <xf numFmtId="0" fontId="4" fillId="10" borderId="100" xfId="0" applyFont="1" applyFill="1" applyBorder="1" applyAlignment="1">
      <alignment horizontal="left" vertical="center"/>
    </xf>
    <xf numFmtId="167" fontId="16" fillId="0" borderId="64" xfId="28" applyNumberFormat="1" applyFont="1" applyBorder="1" applyAlignment="1">
      <alignment horizontal="left" vertical="center"/>
    </xf>
    <xf numFmtId="0" fontId="29" fillId="11" borderId="4" xfId="24" applyFont="1" applyFill="1" applyBorder="1" applyAlignment="1">
      <alignment horizontal="center" vertical="center" wrapText="1"/>
    </xf>
    <xf numFmtId="0" fontId="29" fillId="11" borderId="2" xfId="24" applyFont="1" applyFill="1" applyBorder="1" applyAlignment="1">
      <alignment horizontal="center" vertical="center" wrapText="1"/>
    </xf>
    <xf numFmtId="0" fontId="41" fillId="0" borderId="0" xfId="28" applyFont="1" applyAlignment="1">
      <alignment horizontal="center" vertical="center"/>
    </xf>
    <xf numFmtId="0" fontId="1" fillId="0" borderId="0" xfId="28" applyFont="1"/>
    <xf numFmtId="0" fontId="40" fillId="0" borderId="78" xfId="28" applyFont="1" applyBorder="1" applyAlignment="1">
      <alignment vertical="center"/>
    </xf>
    <xf numFmtId="0" fontId="3" fillId="0" borderId="59" xfId="24" applyFont="1" applyBorder="1" applyAlignment="1">
      <alignment horizontal="right" vertical="center"/>
    </xf>
    <xf numFmtId="0" fontId="42" fillId="0" borderId="0" xfId="28" applyFont="1" applyAlignment="1">
      <alignment horizontal="center" vertical="center"/>
    </xf>
    <xf numFmtId="0" fontId="34" fillId="0" borderId="0" xfId="28" applyFont="1"/>
    <xf numFmtId="164" fontId="29" fillId="11" borderId="6" xfId="15" applyFont="1" applyFill="1" applyBorder="1" applyAlignment="1">
      <alignment horizontal="center" vertical="center"/>
    </xf>
    <xf numFmtId="164" fontId="29" fillId="11" borderId="17" xfId="15" applyFont="1" applyFill="1" applyBorder="1" applyAlignment="1">
      <alignment horizontal="center" vertical="center"/>
    </xf>
    <xf numFmtId="164" fontId="29" fillId="11" borderId="18" xfId="15" applyFont="1" applyFill="1" applyBorder="1" applyAlignment="1">
      <alignment horizontal="center" vertical="center"/>
    </xf>
    <xf numFmtId="0" fontId="4" fillId="0" borderId="22" xfId="28" applyFont="1" applyBorder="1" applyAlignment="1">
      <alignment vertical="center"/>
    </xf>
    <xf numFmtId="165" fontId="4" fillId="0" borderId="23" xfId="15" applyNumberFormat="1" applyFont="1" applyBorder="1" applyAlignment="1">
      <alignment vertical="center"/>
    </xf>
    <xf numFmtId="165" fontId="4" fillId="0" borderId="24" xfId="15" applyNumberFormat="1" applyFont="1" applyBorder="1" applyAlignment="1">
      <alignment vertical="center"/>
    </xf>
    <xf numFmtId="165" fontId="4" fillId="0" borderId="25" xfId="15" applyNumberFormat="1" applyFont="1" applyBorder="1" applyAlignment="1">
      <alignment vertical="center"/>
    </xf>
    <xf numFmtId="165" fontId="3" fillId="0" borderId="22" xfId="28" applyNumberFormat="1" applyFont="1" applyBorder="1" applyAlignment="1">
      <alignment vertical="center"/>
    </xf>
    <xf numFmtId="165" fontId="3" fillId="0" borderId="108" xfId="28" applyNumberFormat="1" applyFont="1" applyBorder="1" applyAlignment="1">
      <alignment vertical="center"/>
    </xf>
    <xf numFmtId="0" fontId="4" fillId="0" borderId="0" xfId="28" applyFont="1"/>
    <xf numFmtId="0" fontId="4" fillId="0" borderId="19" xfId="28" applyFont="1" applyBorder="1" applyAlignment="1">
      <alignment horizontal="left" vertical="center"/>
    </xf>
    <xf numFmtId="10" fontId="4" fillId="0" borderId="117" xfId="32" applyNumberFormat="1" applyFont="1" applyFill="1" applyBorder="1" applyAlignment="1">
      <alignment vertical="center"/>
    </xf>
    <xf numFmtId="10" fontId="4" fillId="0" borderId="118" xfId="32" applyNumberFormat="1" applyFont="1" applyFill="1" applyBorder="1" applyAlignment="1">
      <alignment vertical="center"/>
    </xf>
    <xf numFmtId="10" fontId="4" fillId="0" borderId="152" xfId="32" applyNumberFormat="1" applyFont="1" applyFill="1" applyBorder="1" applyAlignment="1">
      <alignment vertical="center"/>
    </xf>
    <xf numFmtId="10" fontId="3" fillId="0" borderId="19" xfId="32" applyNumberFormat="1" applyFont="1" applyFill="1" applyBorder="1" applyAlignment="1">
      <alignment vertical="center"/>
    </xf>
    <xf numFmtId="10" fontId="3" fillId="0" borderId="105" xfId="32" applyNumberFormat="1" applyFont="1" applyFill="1" applyBorder="1" applyAlignment="1">
      <alignment vertical="center"/>
    </xf>
    <xf numFmtId="165" fontId="3" fillId="0" borderId="0" xfId="28" applyNumberFormat="1" applyFont="1" applyAlignment="1">
      <alignment vertical="center"/>
    </xf>
    <xf numFmtId="10" fontId="3" fillId="0" borderId="0" xfId="32" applyNumberFormat="1" applyFont="1" applyFill="1" applyBorder="1" applyAlignment="1">
      <alignment vertical="center"/>
    </xf>
    <xf numFmtId="0" fontId="4" fillId="0" borderId="20" xfId="28" applyFont="1" applyBorder="1" applyAlignment="1">
      <alignment horizontal="left" vertical="center"/>
    </xf>
    <xf numFmtId="10" fontId="4" fillId="0" borderId="157" xfId="32" applyNumberFormat="1" applyFont="1" applyFill="1" applyBorder="1" applyAlignment="1">
      <alignment vertical="center"/>
    </xf>
    <xf numFmtId="10" fontId="4" fillId="0" borderId="158" xfId="32" applyNumberFormat="1" applyFont="1" applyFill="1" applyBorder="1" applyAlignment="1">
      <alignment vertical="center"/>
    </xf>
    <xf numFmtId="10" fontId="4" fillId="0" borderId="159" xfId="32" applyNumberFormat="1" applyFont="1" applyFill="1" applyBorder="1" applyAlignment="1">
      <alignment vertical="center"/>
    </xf>
    <xf numFmtId="10" fontId="3" fillId="0" borderId="20" xfId="32" applyNumberFormat="1" applyFont="1" applyFill="1" applyBorder="1" applyAlignment="1">
      <alignment vertical="center"/>
    </xf>
    <xf numFmtId="10" fontId="3" fillId="0" borderId="160" xfId="32" applyNumberFormat="1" applyFont="1" applyFill="1" applyBorder="1" applyAlignment="1">
      <alignment vertical="center"/>
    </xf>
    <xf numFmtId="0" fontId="21" fillId="0" borderId="0" xfId="28"/>
    <xf numFmtId="0" fontId="4" fillId="0" borderId="101" xfId="24" applyFont="1" applyBorder="1" applyAlignment="1">
      <alignment vertical="center"/>
    </xf>
    <xf numFmtId="0" fontId="4" fillId="0" borderId="103" xfId="24" applyFont="1" applyBorder="1" applyAlignment="1">
      <alignment vertical="center"/>
    </xf>
    <xf numFmtId="0" fontId="3" fillId="0" borderId="59" xfId="24" applyFont="1" applyBorder="1" applyAlignment="1">
      <alignment horizontal="right"/>
    </xf>
    <xf numFmtId="0" fontId="29" fillId="11" borderId="66" xfId="24" applyFont="1" applyFill="1" applyBorder="1" applyAlignment="1">
      <alignment horizontal="left" vertical="center" wrapText="1"/>
    </xf>
    <xf numFmtId="165" fontId="4" fillId="0" borderId="0" xfId="24" applyNumberFormat="1" applyFont="1" applyAlignment="1">
      <alignment horizontal="right" vertical="center" wrapText="1"/>
    </xf>
    <xf numFmtId="165" fontId="4" fillId="0" borderId="82" xfId="24" applyNumberFormat="1" applyFont="1" applyBorder="1" applyAlignment="1">
      <alignment vertical="center"/>
    </xf>
    <xf numFmtId="165" fontId="4" fillId="0" borderId="161" xfId="24" applyNumberFormat="1" applyFont="1" applyBorder="1" applyAlignment="1">
      <alignment vertical="center"/>
    </xf>
    <xf numFmtId="165" fontId="3" fillId="0" borderId="116" xfId="24" applyNumberFormat="1" applyFont="1" applyBorder="1" applyAlignment="1">
      <alignment vertical="center"/>
    </xf>
    <xf numFmtId="165" fontId="4" fillId="0" borderId="131" xfId="24" applyNumberFormat="1" applyFont="1" applyBorder="1" applyAlignment="1">
      <alignment vertical="center"/>
    </xf>
    <xf numFmtId="165" fontId="3" fillId="0" borderId="81" xfId="24" applyNumberFormat="1" applyFont="1" applyBorder="1" applyAlignment="1">
      <alignment vertical="center"/>
    </xf>
    <xf numFmtId="0" fontId="40" fillId="0" borderId="0" xfId="28" applyFont="1" applyAlignment="1">
      <alignment vertical="center"/>
    </xf>
    <xf numFmtId="165" fontId="1" fillId="0" borderId="0" xfId="28" applyNumberFormat="1" applyFont="1" applyAlignment="1">
      <alignment vertical="center"/>
    </xf>
    <xf numFmtId="165" fontId="40" fillId="0" borderId="0" xfId="28" applyNumberFormat="1" applyFont="1" applyAlignment="1">
      <alignment vertical="center"/>
    </xf>
    <xf numFmtId="0" fontId="3" fillId="9" borderId="95" xfId="24" quotePrefix="1" applyFont="1" applyFill="1" applyBorder="1" applyAlignment="1">
      <alignment horizontal="center" vertical="center" wrapText="1"/>
    </xf>
    <xf numFmtId="0" fontId="3" fillId="9" borderId="6" xfId="24" quotePrefix="1" applyFont="1" applyFill="1" applyBorder="1" applyAlignment="1">
      <alignment horizontal="center" vertical="center" wrapText="1"/>
    </xf>
    <xf numFmtId="0" fontId="3" fillId="9" borderId="17" xfId="24" applyFont="1" applyFill="1" applyBorder="1" applyAlignment="1">
      <alignment horizontal="center" vertical="center" wrapText="1"/>
    </xf>
    <xf numFmtId="0" fontId="3" fillId="9" borderId="17" xfId="24" quotePrefix="1" applyFont="1" applyFill="1" applyBorder="1" applyAlignment="1">
      <alignment horizontal="center" vertical="center" wrapText="1"/>
    </xf>
    <xf numFmtId="0" fontId="3" fillId="9" borderId="18" xfId="24" applyFont="1" applyFill="1" applyBorder="1" applyAlignment="1">
      <alignment horizontal="center" vertical="center" wrapText="1"/>
    </xf>
    <xf numFmtId="0" fontId="3" fillId="9" borderId="89" xfId="24" applyFont="1" applyFill="1" applyBorder="1" applyAlignment="1">
      <alignment horizontal="center" vertical="center" wrapText="1"/>
    </xf>
    <xf numFmtId="0" fontId="4" fillId="0" borderId="73" xfId="25" applyFont="1" applyBorder="1" applyAlignment="1">
      <alignment vertical="center"/>
    </xf>
    <xf numFmtId="10" fontId="4" fillId="0" borderId="91" xfId="22" applyNumberFormat="1" applyFont="1" applyBorder="1" applyAlignment="1">
      <alignment vertical="center"/>
    </xf>
    <xf numFmtId="10" fontId="4" fillId="0" borderId="102" xfId="22" applyNumberFormat="1" applyFont="1" applyBorder="1" applyAlignment="1">
      <alignment vertical="center"/>
    </xf>
    <xf numFmtId="0" fontId="4" fillId="0" borderId="75" xfId="25" applyFont="1" applyBorder="1" applyAlignment="1">
      <alignment vertical="center"/>
    </xf>
    <xf numFmtId="10" fontId="4" fillId="0" borderId="162" xfId="22" applyNumberFormat="1" applyFont="1" applyBorder="1" applyAlignment="1">
      <alignment vertical="center"/>
    </xf>
    <xf numFmtId="0" fontId="3" fillId="9" borderId="68" xfId="25" applyFont="1" applyFill="1" applyBorder="1" applyAlignment="1">
      <alignment vertical="center"/>
    </xf>
    <xf numFmtId="10" fontId="4" fillId="9" borderId="94" xfId="22" applyNumberFormat="1" applyFont="1" applyFill="1" applyBorder="1" applyAlignment="1">
      <alignment vertical="center"/>
    </xf>
    <xf numFmtId="0" fontId="2" fillId="0" borderId="0" xfId="25"/>
    <xf numFmtId="2" fontId="3" fillId="10" borderId="86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0" fontId="8" fillId="0" borderId="84" xfId="0" applyFont="1" applyBorder="1" applyAlignment="1">
      <alignment vertical="center"/>
    </xf>
    <xf numFmtId="165" fontId="8" fillId="0" borderId="81" xfId="0" applyNumberFormat="1" applyFont="1" applyBorder="1" applyAlignment="1">
      <alignment vertical="center"/>
    </xf>
    <xf numFmtId="165" fontId="8" fillId="0" borderId="82" xfId="0" applyNumberFormat="1" applyFont="1" applyBorder="1" applyAlignment="1">
      <alignment vertical="center"/>
    </xf>
    <xf numFmtId="165" fontId="17" fillId="0" borderId="82" xfId="0" applyNumberFormat="1" applyFont="1" applyBorder="1" applyAlignment="1">
      <alignment vertical="center"/>
    </xf>
    <xf numFmtId="165" fontId="8" fillId="0" borderId="83" xfId="0" applyNumberFormat="1" applyFont="1" applyBorder="1" applyAlignment="1">
      <alignment vertical="center"/>
    </xf>
    <xf numFmtId="165" fontId="8" fillId="0" borderId="81" xfId="0" applyNumberFormat="1" applyFont="1" applyBorder="1" applyAlignment="1">
      <alignment horizontal="right" vertical="center"/>
    </xf>
    <xf numFmtId="165" fontId="8" fillId="0" borderId="82" xfId="0" applyNumberFormat="1" applyFont="1" applyBorder="1" applyAlignment="1">
      <alignment horizontal="right" vertical="center"/>
    </xf>
    <xf numFmtId="165" fontId="17" fillId="0" borderId="82" xfId="0" applyNumberFormat="1" applyFont="1" applyBorder="1" applyAlignment="1">
      <alignment horizontal="right" vertical="center"/>
    </xf>
    <xf numFmtId="165" fontId="8" fillId="0" borderId="85" xfId="0" applyNumberFormat="1" applyFont="1" applyBorder="1" applyAlignment="1">
      <alignment vertical="center"/>
    </xf>
    <xf numFmtId="0" fontId="20" fillId="0" borderId="59" xfId="27" applyFont="1" applyBorder="1" applyAlignment="1">
      <alignment horizontal="right" vertical="center"/>
    </xf>
    <xf numFmtId="0" fontId="3" fillId="9" borderId="1" xfId="25" applyFont="1" applyFill="1" applyBorder="1" applyAlignment="1">
      <alignment vertical="center"/>
    </xf>
    <xf numFmtId="165" fontId="3" fillId="9" borderId="2" xfId="25" applyNumberFormat="1" applyFont="1" applyFill="1" applyBorder="1" applyAlignment="1">
      <alignment horizontal="right" vertical="center"/>
    </xf>
    <xf numFmtId="165" fontId="3" fillId="9" borderId="70" xfId="25" applyNumberFormat="1" applyFont="1" applyFill="1" applyBorder="1" applyAlignment="1">
      <alignment horizontal="right" vertical="center"/>
    </xf>
    <xf numFmtId="0" fontId="3" fillId="9" borderId="19" xfId="25" applyFont="1" applyFill="1" applyBorder="1" applyAlignment="1">
      <alignment vertical="center"/>
    </xf>
    <xf numFmtId="0" fontId="3" fillId="9" borderId="149" xfId="25" applyFont="1" applyFill="1" applyBorder="1" applyAlignment="1">
      <alignment vertical="center"/>
    </xf>
    <xf numFmtId="165" fontId="3" fillId="9" borderId="150" xfId="25" applyNumberFormat="1" applyFont="1" applyFill="1" applyBorder="1" applyAlignment="1">
      <alignment vertical="center"/>
    </xf>
    <xf numFmtId="165" fontId="3" fillId="9" borderId="121" xfId="25" applyNumberFormat="1" applyFont="1" applyFill="1" applyBorder="1" applyAlignment="1">
      <alignment vertical="center"/>
    </xf>
    <xf numFmtId="0" fontId="3" fillId="9" borderId="20" xfId="25" applyFont="1" applyFill="1" applyBorder="1" applyAlignment="1">
      <alignment vertical="center"/>
    </xf>
    <xf numFmtId="165" fontId="3" fillId="9" borderId="14" xfId="25" applyNumberFormat="1" applyFont="1" applyFill="1" applyBorder="1" applyAlignment="1">
      <alignment vertical="center"/>
    </xf>
    <xf numFmtId="165" fontId="3" fillId="9" borderId="71" xfId="25" applyNumberFormat="1" applyFont="1" applyFill="1" applyBorder="1" applyAlignment="1">
      <alignment vertical="center"/>
    </xf>
    <xf numFmtId="10" fontId="3" fillId="9" borderId="69" xfId="22" applyNumberFormat="1" applyFont="1" applyFill="1" applyBorder="1" applyAlignment="1">
      <alignment horizontal="right" vertical="center"/>
    </xf>
    <xf numFmtId="17" fontId="3" fillId="9" borderId="1" xfId="25" applyNumberFormat="1" applyFont="1" applyFill="1" applyBorder="1" applyAlignment="1">
      <alignment horizontal="left" vertical="center"/>
    </xf>
    <xf numFmtId="17" fontId="3" fillId="12" borderId="15" xfId="25" applyNumberFormat="1" applyFont="1" applyFill="1" applyBorder="1" applyAlignment="1">
      <alignment horizontal="left" vertical="center"/>
    </xf>
    <xf numFmtId="172" fontId="3" fillId="12" borderId="83" xfId="25" applyNumberFormat="1" applyFont="1" applyFill="1" applyBorder="1" applyAlignment="1">
      <alignment horizontal="right" vertical="center"/>
    </xf>
    <xf numFmtId="170" fontId="4" fillId="0" borderId="0" xfId="24" applyNumberFormat="1" applyFont="1" applyAlignment="1">
      <alignment vertical="center"/>
    </xf>
    <xf numFmtId="10" fontId="4" fillId="0" borderId="102" xfId="22" applyNumberFormat="1" applyFont="1" applyFill="1" applyBorder="1" applyAlignment="1">
      <alignment vertical="center"/>
    </xf>
    <xf numFmtId="171" fontId="4" fillId="0" borderId="42" xfId="0" applyNumberFormat="1" applyFont="1" applyBorder="1" applyAlignment="1">
      <alignment vertical="center"/>
    </xf>
    <xf numFmtId="171" fontId="4" fillId="0" borderId="76" xfId="0" applyNumberFormat="1" applyFont="1" applyBorder="1" applyAlignment="1">
      <alignment vertical="center"/>
    </xf>
    <xf numFmtId="0" fontId="4" fillId="9" borderId="75" xfId="0" applyFont="1" applyFill="1" applyBorder="1" applyAlignment="1">
      <alignment vertical="center"/>
    </xf>
    <xf numFmtId="165" fontId="4" fillId="9" borderId="41" xfId="0" applyNumberFormat="1" applyFont="1" applyFill="1" applyBorder="1" applyAlignment="1">
      <alignment horizontal="right" vertical="center"/>
    </xf>
    <xf numFmtId="2" fontId="4" fillId="9" borderId="39" xfId="0" applyNumberFormat="1" applyFont="1" applyFill="1" applyBorder="1" applyAlignment="1">
      <alignment vertical="center"/>
    </xf>
    <xf numFmtId="171" fontId="4" fillId="9" borderId="42" xfId="0" applyNumberFormat="1" applyFont="1" applyFill="1" applyBorder="1" applyAlignment="1">
      <alignment vertical="center"/>
    </xf>
    <xf numFmtId="165" fontId="4" fillId="9" borderId="41" xfId="0" applyNumberFormat="1" applyFont="1" applyFill="1" applyBorder="1" applyAlignment="1">
      <alignment vertical="center"/>
    </xf>
    <xf numFmtId="165" fontId="3" fillId="9" borderId="41" xfId="0" applyNumberFormat="1" applyFont="1" applyFill="1" applyBorder="1" applyAlignment="1">
      <alignment vertical="center"/>
    </xf>
    <xf numFmtId="171" fontId="4" fillId="9" borderId="76" xfId="0" applyNumberFormat="1" applyFont="1" applyFill="1" applyBorder="1" applyAlignment="1">
      <alignment vertical="center"/>
    </xf>
    <xf numFmtId="171" fontId="16" fillId="0" borderId="0" xfId="25" applyNumberFormat="1" applyFont="1" applyAlignment="1">
      <alignment horizontal="right" vertical="center"/>
    </xf>
    <xf numFmtId="0" fontId="16" fillId="0" borderId="75" xfId="25" applyFont="1" applyBorder="1" applyAlignment="1">
      <alignment horizontal="left" vertical="center"/>
    </xf>
    <xf numFmtId="0" fontId="16" fillId="0" borderId="163" xfId="25" applyFont="1" applyBorder="1" applyAlignment="1">
      <alignment horizontal="left" vertical="center"/>
    </xf>
    <xf numFmtId="165" fontId="3" fillId="0" borderId="0" xfId="14" applyNumberFormat="1" applyFont="1" applyBorder="1" applyAlignment="1">
      <alignment vertical="center"/>
    </xf>
    <xf numFmtId="165" fontId="4" fillId="0" borderId="1" xfId="14" applyNumberFormat="1" applyFont="1" applyBorder="1" applyAlignment="1">
      <alignment vertical="center"/>
    </xf>
    <xf numFmtId="165" fontId="3" fillId="0" borderId="1" xfId="14" applyNumberFormat="1" applyFont="1" applyBorder="1" applyAlignment="1">
      <alignment vertical="center"/>
    </xf>
    <xf numFmtId="0" fontId="3" fillId="10" borderId="1" xfId="25" applyFont="1" applyFill="1" applyBorder="1" applyAlignment="1">
      <alignment vertical="center"/>
    </xf>
    <xf numFmtId="0" fontId="3" fillId="10" borderId="1" xfId="25" applyFont="1" applyFill="1" applyBorder="1" applyAlignment="1">
      <alignment vertical="center" wrapText="1"/>
    </xf>
    <xf numFmtId="0" fontId="4" fillId="9" borderId="62" xfId="0" applyFont="1" applyFill="1" applyBorder="1" applyAlignment="1">
      <alignment vertical="center"/>
    </xf>
    <xf numFmtId="168" fontId="4" fillId="9" borderId="32" xfId="0" applyNumberFormat="1" applyFont="1" applyFill="1" applyBorder="1" applyAlignment="1">
      <alignment vertical="center"/>
    </xf>
    <xf numFmtId="2" fontId="4" fillId="9" borderId="33" xfId="0" applyNumberFormat="1" applyFont="1" applyFill="1" applyBorder="1" applyAlignment="1">
      <alignment vertical="center"/>
    </xf>
    <xf numFmtId="171" fontId="4" fillId="9" borderId="36" xfId="0" applyNumberFormat="1" applyFont="1" applyFill="1" applyBorder="1" applyAlignment="1">
      <alignment vertical="center"/>
    </xf>
    <xf numFmtId="165" fontId="4" fillId="9" borderId="32" xfId="0" applyNumberFormat="1" applyFont="1" applyFill="1" applyBorder="1" applyAlignment="1">
      <alignment vertical="center"/>
    </xf>
    <xf numFmtId="168" fontId="4" fillId="9" borderId="32" xfId="0" applyNumberFormat="1" applyFont="1" applyFill="1" applyBorder="1" applyAlignment="1">
      <alignment horizontal="right" vertical="center"/>
    </xf>
    <xf numFmtId="171" fontId="4" fillId="9" borderId="63" xfId="0" applyNumberFormat="1" applyFont="1" applyFill="1" applyBorder="1" applyAlignment="1">
      <alignment vertical="center"/>
    </xf>
    <xf numFmtId="49" fontId="4" fillId="0" borderId="62" xfId="25" applyNumberFormat="1" applyFont="1" applyBorder="1" applyAlignment="1">
      <alignment vertical="center" wrapText="1"/>
    </xf>
    <xf numFmtId="170" fontId="4" fillId="0" borderId="0" xfId="14" applyNumberFormat="1" applyFont="1" applyAlignment="1">
      <alignment vertical="center"/>
    </xf>
    <xf numFmtId="170" fontId="4" fillId="0" borderId="33" xfId="24" applyNumberFormat="1" applyFont="1" applyBorder="1" applyAlignment="1">
      <alignment vertical="center"/>
    </xf>
    <xf numFmtId="165" fontId="18" fillId="0" borderId="58" xfId="24" applyNumberFormat="1" applyFont="1" applyBorder="1" applyAlignment="1">
      <alignment vertical="center"/>
    </xf>
    <xf numFmtId="0" fontId="4" fillId="0" borderId="64" xfId="0" applyFont="1" applyBorder="1" applyAlignment="1">
      <alignment horizontal="left" vertical="center"/>
    </xf>
    <xf numFmtId="165" fontId="4" fillId="0" borderId="56" xfId="0" applyNumberFormat="1" applyFont="1" applyBorder="1" applyAlignment="1">
      <alignment horizontal="right" vertical="center"/>
    </xf>
    <xf numFmtId="2" fontId="4" fillId="0" borderId="52" xfId="0" applyNumberFormat="1" applyFont="1" applyBorder="1" applyAlignment="1">
      <alignment horizontal="right" vertical="center"/>
    </xf>
    <xf numFmtId="171" fontId="4" fillId="0" borderId="57" xfId="0" applyNumberFormat="1" applyFont="1" applyBorder="1" applyAlignment="1">
      <alignment horizontal="right" vertical="center"/>
    </xf>
    <xf numFmtId="165" fontId="4" fillId="0" borderId="53" xfId="0" applyNumberFormat="1" applyFont="1" applyBorder="1" applyAlignment="1">
      <alignment horizontal="right" vertical="center"/>
    </xf>
    <xf numFmtId="171" fontId="4" fillId="0" borderId="65" xfId="0" applyNumberFormat="1" applyFont="1" applyBorder="1" applyAlignment="1">
      <alignment horizontal="right" vertical="center"/>
    </xf>
    <xf numFmtId="0" fontId="4" fillId="0" borderId="138" xfId="0" applyFont="1" applyBorder="1" applyAlignment="1">
      <alignment horizontal="left" vertical="center"/>
    </xf>
    <xf numFmtId="165" fontId="4" fillId="0" borderId="81" xfId="0" applyNumberFormat="1" applyFont="1" applyBorder="1" applyAlignment="1">
      <alignment horizontal="right" vertical="center"/>
    </xf>
    <xf numFmtId="2" fontId="4" fillId="0" borderId="82" xfId="0" applyNumberFormat="1" applyFont="1" applyBorder="1" applyAlignment="1">
      <alignment horizontal="right" vertical="center"/>
    </xf>
    <xf numFmtId="171" fontId="4" fillId="0" borderId="83" xfId="0" applyNumberFormat="1" applyFont="1" applyBorder="1" applyAlignment="1">
      <alignment horizontal="right" vertical="center"/>
    </xf>
    <xf numFmtId="171" fontId="4" fillId="0" borderId="85" xfId="0" applyNumberFormat="1" applyFont="1" applyBorder="1" applyAlignment="1">
      <alignment horizontal="right" vertical="center"/>
    </xf>
    <xf numFmtId="0" fontId="29" fillId="11" borderId="17" xfId="0" applyFont="1" applyFill="1" applyBorder="1" applyAlignment="1">
      <alignment horizontal="left" vertical="center"/>
    </xf>
    <xf numFmtId="0" fontId="29" fillId="11" borderId="4" xfId="0" applyFont="1" applyFill="1" applyBorder="1" applyAlignment="1">
      <alignment horizontal="right" vertical="center"/>
    </xf>
    <xf numFmtId="0" fontId="3" fillId="9" borderId="4" xfId="0" quotePrefix="1" applyFont="1" applyFill="1" applyBorder="1" applyAlignment="1">
      <alignment horizontal="center" vertical="center"/>
    </xf>
    <xf numFmtId="170" fontId="3" fillId="0" borderId="0" xfId="24" applyNumberFormat="1" applyFont="1" applyAlignment="1">
      <alignment vertical="center"/>
    </xf>
    <xf numFmtId="174" fontId="3" fillId="0" borderId="63" xfId="24" applyNumberFormat="1" applyFont="1" applyBorder="1" applyAlignment="1">
      <alignment vertical="center"/>
    </xf>
    <xf numFmtId="0" fontId="0" fillId="0" borderId="0" xfId="0" applyAlignment="1">
      <alignment horizontal="left"/>
    </xf>
    <xf numFmtId="174" fontId="3" fillId="9" borderId="1" xfId="14" applyNumberFormat="1" applyFont="1" applyFill="1" applyBorder="1" applyAlignment="1">
      <alignment vertical="center"/>
    </xf>
    <xf numFmtId="174" fontId="3" fillId="9" borderId="1" xfId="25" applyNumberFormat="1" applyFont="1" applyFill="1" applyBorder="1" applyAlignment="1">
      <alignment vertical="center"/>
    </xf>
    <xf numFmtId="173" fontId="3" fillId="0" borderId="0" xfId="24" applyNumberFormat="1" applyFont="1" applyAlignment="1">
      <alignment vertical="center"/>
    </xf>
    <xf numFmtId="49" fontId="4" fillId="0" borderId="19" xfId="24" applyNumberFormat="1" applyFont="1" applyBorder="1" applyAlignment="1">
      <alignment horizontal="center" vertical="center" wrapText="1"/>
    </xf>
    <xf numFmtId="165" fontId="4" fillId="0" borderId="3" xfId="24" applyNumberFormat="1" applyFont="1" applyBorder="1" applyAlignment="1">
      <alignment horizontal="center" vertical="center"/>
    </xf>
    <xf numFmtId="49" fontId="3" fillId="9" borderId="1" xfId="24" applyNumberFormat="1" applyFont="1" applyFill="1" applyBorder="1" applyAlignment="1">
      <alignment horizontal="center" vertical="center" wrapText="1"/>
    </xf>
    <xf numFmtId="49" fontId="3" fillId="9" borderId="1" xfId="24" quotePrefix="1" applyNumberFormat="1" applyFont="1" applyFill="1" applyBorder="1" applyAlignment="1">
      <alignment horizontal="center" vertical="center" wrapText="1"/>
    </xf>
    <xf numFmtId="49" fontId="3" fillId="9" borderId="4" xfId="24" applyNumberFormat="1" applyFont="1" applyFill="1" applyBorder="1" applyAlignment="1">
      <alignment horizontal="center" vertical="center" wrapText="1"/>
    </xf>
    <xf numFmtId="49" fontId="3" fillId="9" borderId="2" xfId="24" applyNumberFormat="1" applyFont="1" applyFill="1" applyBorder="1" applyAlignment="1">
      <alignment horizontal="center" vertical="center" wrapText="1"/>
    </xf>
    <xf numFmtId="165" fontId="4" fillId="9" borderId="82" xfId="24" applyNumberFormat="1" applyFont="1" applyFill="1" applyBorder="1" applyAlignment="1">
      <alignment vertical="center"/>
    </xf>
    <xf numFmtId="165" fontId="4" fillId="9" borderId="161" xfId="24" applyNumberFormat="1" applyFont="1" applyFill="1" applyBorder="1" applyAlignment="1">
      <alignment vertical="center"/>
    </xf>
    <xf numFmtId="165" fontId="3" fillId="9" borderId="116" xfId="24" applyNumberFormat="1" applyFont="1" applyFill="1" applyBorder="1" applyAlignment="1">
      <alignment vertical="center"/>
    </xf>
    <xf numFmtId="165" fontId="4" fillId="9" borderId="131" xfId="24" applyNumberFormat="1" applyFont="1" applyFill="1" applyBorder="1" applyAlignment="1">
      <alignment vertical="center"/>
    </xf>
    <xf numFmtId="165" fontId="3" fillId="9" borderId="81" xfId="24" applyNumberFormat="1" applyFont="1" applyFill="1" applyBorder="1" applyAlignment="1">
      <alignment vertical="center"/>
    </xf>
    <xf numFmtId="171" fontId="20" fillId="9" borderId="85" xfId="25" applyNumberFormat="1" applyFont="1" applyFill="1" applyBorder="1" applyAlignment="1">
      <alignment horizontal="right" vertical="center"/>
    </xf>
    <xf numFmtId="0" fontId="3" fillId="9" borderId="103" xfId="24" applyFont="1" applyFill="1" applyBorder="1" applyAlignment="1">
      <alignment vertical="center"/>
    </xf>
    <xf numFmtId="165" fontId="3" fillId="0" borderId="38" xfId="25" applyNumberFormat="1" applyFont="1" applyBorder="1" applyAlignment="1">
      <alignment vertical="center"/>
    </xf>
    <xf numFmtId="165" fontId="3" fillId="0" borderId="164" xfId="25" applyNumberFormat="1" applyFont="1" applyBorder="1" applyAlignment="1">
      <alignment vertical="center"/>
    </xf>
    <xf numFmtId="165" fontId="3" fillId="0" borderId="46" xfId="25" applyNumberFormat="1" applyFont="1" applyBorder="1" applyAlignment="1">
      <alignment vertical="center"/>
    </xf>
    <xf numFmtId="0" fontId="3" fillId="0" borderId="45" xfId="25" applyFont="1" applyBorder="1" applyAlignment="1">
      <alignment vertical="center"/>
    </xf>
    <xf numFmtId="49" fontId="4" fillId="0" borderId="95" xfId="25" applyNumberFormat="1" applyFont="1" applyBorder="1" applyAlignment="1">
      <alignment vertical="center"/>
    </xf>
    <xf numFmtId="165" fontId="4" fillId="0" borderId="164" xfId="25" applyNumberFormat="1" applyFont="1" applyBorder="1" applyAlignment="1">
      <alignment vertical="center"/>
    </xf>
    <xf numFmtId="165" fontId="4" fillId="0" borderId="12" xfId="24" applyNumberFormat="1" applyFont="1" applyBorder="1" applyAlignment="1">
      <alignment vertical="center"/>
    </xf>
    <xf numFmtId="165" fontId="4" fillId="0" borderId="11" xfId="24" applyNumberFormat="1" applyFont="1" applyBorder="1" applyAlignment="1">
      <alignment vertical="center"/>
    </xf>
    <xf numFmtId="0" fontId="8" fillId="0" borderId="64" xfId="0" applyFont="1" applyBorder="1" applyAlignment="1">
      <alignment horizontal="left" vertical="center"/>
    </xf>
    <xf numFmtId="165" fontId="8" fillId="0" borderId="56" xfId="0" applyNumberFormat="1" applyFont="1" applyBorder="1" applyAlignment="1">
      <alignment vertical="center"/>
    </xf>
    <xf numFmtId="165" fontId="8" fillId="0" borderId="52" xfId="0" applyNumberFormat="1" applyFont="1" applyBorder="1" applyAlignment="1">
      <alignment vertical="center"/>
    </xf>
    <xf numFmtId="165" fontId="17" fillId="0" borderId="57" xfId="0" applyNumberFormat="1" applyFont="1" applyBorder="1" applyAlignment="1">
      <alignment vertical="center"/>
    </xf>
    <xf numFmtId="165" fontId="8" fillId="0" borderId="145" xfId="0" applyNumberFormat="1" applyFont="1" applyBorder="1" applyAlignment="1">
      <alignment vertical="center"/>
    </xf>
    <xf numFmtId="165" fontId="17" fillId="0" borderId="55" xfId="0" applyNumberFormat="1" applyFont="1" applyBorder="1" applyAlignment="1">
      <alignment vertical="center"/>
    </xf>
    <xf numFmtId="165" fontId="8" fillId="0" borderId="54" xfId="0" applyNumberFormat="1" applyFont="1" applyBorder="1" applyAlignment="1">
      <alignment vertical="center"/>
    </xf>
    <xf numFmtId="165" fontId="8" fillId="0" borderId="115" xfId="0" applyNumberFormat="1" applyFont="1" applyBorder="1" applyAlignment="1">
      <alignment vertical="center"/>
    </xf>
    <xf numFmtId="0" fontId="17" fillId="9" borderId="84" xfId="0" applyFont="1" applyFill="1" applyBorder="1" applyAlignment="1">
      <alignment vertical="center"/>
    </xf>
    <xf numFmtId="165" fontId="8" fillId="9" borderId="81" xfId="0" applyNumberFormat="1" applyFont="1" applyFill="1" applyBorder="1" applyAlignment="1">
      <alignment vertical="center"/>
    </xf>
    <xf numFmtId="165" fontId="8" fillId="9" borderId="82" xfId="0" applyNumberFormat="1" applyFont="1" applyFill="1" applyBorder="1" applyAlignment="1">
      <alignment vertical="center"/>
    </xf>
    <xf numFmtId="165" fontId="17" fillId="9" borderId="82" xfId="0" applyNumberFormat="1" applyFont="1" applyFill="1" applyBorder="1" applyAlignment="1">
      <alignment vertical="center"/>
    </xf>
    <xf numFmtId="165" fontId="8" fillId="9" borderId="83" xfId="0" applyNumberFormat="1" applyFont="1" applyFill="1" applyBorder="1" applyAlignment="1">
      <alignment vertical="center"/>
    </xf>
    <xf numFmtId="165" fontId="8" fillId="9" borderId="81" xfId="0" applyNumberFormat="1" applyFont="1" applyFill="1" applyBorder="1" applyAlignment="1">
      <alignment horizontal="right" vertical="center"/>
    </xf>
    <xf numFmtId="165" fontId="8" fillId="9" borderId="82" xfId="0" applyNumberFormat="1" applyFont="1" applyFill="1" applyBorder="1" applyAlignment="1">
      <alignment horizontal="right" vertical="center"/>
    </xf>
    <xf numFmtId="165" fontId="17" fillId="9" borderId="82" xfId="0" applyNumberFormat="1" applyFont="1" applyFill="1" applyBorder="1" applyAlignment="1">
      <alignment horizontal="right" vertical="center"/>
    </xf>
    <xf numFmtId="164" fontId="4" fillId="0" borderId="58" xfId="16" applyFont="1" applyBorder="1" applyAlignment="1">
      <alignment vertical="center"/>
    </xf>
    <xf numFmtId="49" fontId="4" fillId="0" borderId="95" xfId="25" applyNumberFormat="1" applyFont="1" applyBorder="1" applyAlignment="1">
      <alignment horizontal="left" vertical="center"/>
    </xf>
    <xf numFmtId="170" fontId="4" fillId="0" borderId="0" xfId="25" applyNumberFormat="1" applyFont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165" fontId="3" fillId="0" borderId="32" xfId="25" applyNumberFormat="1" applyFont="1" applyBorder="1" applyAlignment="1">
      <alignment vertical="center"/>
    </xf>
    <xf numFmtId="165" fontId="3" fillId="0" borderId="39" xfId="25" applyNumberFormat="1" applyFont="1" applyBorder="1" applyAlignment="1">
      <alignment vertical="center"/>
    </xf>
    <xf numFmtId="165" fontId="3" fillId="0" borderId="40" xfId="25" applyNumberFormat="1" applyFont="1" applyBorder="1" applyAlignment="1">
      <alignment vertical="center"/>
    </xf>
    <xf numFmtId="174" fontId="4" fillId="0" borderId="23" xfId="25" applyNumberFormat="1" applyFont="1" applyBorder="1" applyAlignment="1">
      <alignment vertical="center"/>
    </xf>
    <xf numFmtId="174" fontId="4" fillId="0" borderId="24" xfId="25" applyNumberFormat="1" applyFont="1" applyBorder="1" applyAlignment="1">
      <alignment vertical="center"/>
    </xf>
    <xf numFmtId="174" fontId="4" fillId="0" borderId="25" xfId="25" applyNumberFormat="1" applyFont="1" applyBorder="1" applyAlignment="1">
      <alignment vertical="center"/>
    </xf>
    <xf numFmtId="174" fontId="4" fillId="0" borderId="32" xfId="25" applyNumberFormat="1" applyFont="1" applyBorder="1" applyAlignment="1">
      <alignment vertical="center"/>
    </xf>
    <xf numFmtId="174" fontId="4" fillId="0" borderId="33" xfId="25" applyNumberFormat="1" applyFont="1" applyBorder="1" applyAlignment="1">
      <alignment vertical="center"/>
    </xf>
    <xf numFmtId="174" fontId="4" fillId="0" borderId="34" xfId="25" applyNumberFormat="1" applyFont="1" applyBorder="1" applyAlignment="1">
      <alignment vertical="center"/>
    </xf>
    <xf numFmtId="174" fontId="4" fillId="0" borderId="38" xfId="25" applyNumberFormat="1" applyFont="1" applyBorder="1" applyAlignment="1">
      <alignment vertical="center"/>
    </xf>
    <xf numFmtId="174" fontId="4" fillId="0" borderId="39" xfId="25" applyNumberFormat="1" applyFont="1" applyBorder="1" applyAlignment="1">
      <alignment vertical="center"/>
    </xf>
    <xf numFmtId="174" fontId="4" fillId="0" borderId="40" xfId="25" applyNumberFormat="1" applyFont="1" applyBorder="1" applyAlignment="1">
      <alignment vertical="center"/>
    </xf>
    <xf numFmtId="2" fontId="4" fillId="0" borderId="48" xfId="24" applyNumberFormat="1" applyFont="1" applyBorder="1" applyAlignment="1">
      <alignment vertical="center"/>
    </xf>
    <xf numFmtId="2" fontId="4" fillId="0" borderId="35" xfId="24" applyNumberFormat="1" applyFont="1" applyBorder="1" applyAlignment="1">
      <alignment vertical="center"/>
    </xf>
    <xf numFmtId="2" fontId="4" fillId="0" borderId="41" xfId="24" applyNumberFormat="1" applyFont="1" applyBorder="1" applyAlignment="1">
      <alignment vertical="center"/>
    </xf>
    <xf numFmtId="2" fontId="3" fillId="10" borderId="1" xfId="24" applyNumberFormat="1" applyFont="1" applyFill="1" applyBorder="1" applyAlignment="1">
      <alignment vertical="center"/>
    </xf>
    <xf numFmtId="175" fontId="4" fillId="0" borderId="47" xfId="24" applyNumberFormat="1" applyFont="1" applyBorder="1" applyAlignment="1">
      <alignment horizontal="right" vertical="center"/>
    </xf>
    <xf numFmtId="175" fontId="4" fillId="0" borderId="33" xfId="24" applyNumberFormat="1" applyFont="1" applyBorder="1" applyAlignment="1">
      <alignment horizontal="right" vertical="center"/>
    </xf>
    <xf numFmtId="175" fontId="4" fillId="0" borderId="39" xfId="24" applyNumberFormat="1" applyFont="1" applyBorder="1" applyAlignment="1">
      <alignment horizontal="right" vertical="center"/>
    </xf>
    <xf numFmtId="175" fontId="3" fillId="10" borderId="1" xfId="24" applyNumberFormat="1" applyFont="1" applyFill="1" applyBorder="1" applyAlignment="1">
      <alignment horizontal="right" vertical="center"/>
    </xf>
    <xf numFmtId="0" fontId="33" fillId="6" borderId="78" xfId="25" applyFont="1" applyFill="1" applyBorder="1" applyAlignment="1">
      <alignment vertical="center" wrapText="1"/>
    </xf>
    <xf numFmtId="165" fontId="33" fillId="6" borderId="3" xfId="25" applyNumberFormat="1" applyFont="1" applyFill="1" applyBorder="1" applyAlignment="1">
      <alignment horizontal="right" vertical="center"/>
    </xf>
    <xf numFmtId="10" fontId="33" fillId="6" borderId="3" xfId="25" applyNumberFormat="1" applyFont="1" applyFill="1" applyBorder="1" applyAlignment="1">
      <alignment horizontal="right" vertical="center"/>
    </xf>
    <xf numFmtId="171" fontId="32" fillId="6" borderId="67" xfId="28" applyNumberFormat="1" applyFont="1" applyFill="1" applyBorder="1" applyAlignment="1">
      <alignment horizontal="right" vertical="center"/>
    </xf>
    <xf numFmtId="0" fontId="16" fillId="9" borderId="1" xfId="25" applyFont="1" applyFill="1" applyBorder="1" applyAlignment="1">
      <alignment horizontal="left" vertical="center"/>
    </xf>
    <xf numFmtId="49" fontId="4" fillId="0" borderId="17" xfId="24" applyNumberFormat="1" applyFont="1" applyBorder="1" applyAlignment="1">
      <alignment vertical="center"/>
    </xf>
    <xf numFmtId="165" fontId="19" fillId="0" borderId="0" xfId="24" applyNumberFormat="1" applyFont="1" applyAlignment="1">
      <alignment vertical="center" wrapText="1"/>
    </xf>
    <xf numFmtId="0" fontId="14" fillId="0" borderId="95" xfId="0" applyFont="1" applyBorder="1" applyAlignment="1">
      <alignment horizontal="left" vertical="center" wrapText="1"/>
    </xf>
    <xf numFmtId="0" fontId="14" fillId="0" borderId="58" xfId="0" applyFont="1" applyBorder="1" applyAlignment="1">
      <alignment horizontal="left" vertical="center" wrapText="1"/>
    </xf>
    <xf numFmtId="0" fontId="15" fillId="9" borderId="95" xfId="0" applyFont="1" applyFill="1" applyBorder="1" applyAlignment="1">
      <alignment horizontal="left" vertical="center" wrapText="1"/>
    </xf>
    <xf numFmtId="165" fontId="4" fillId="0" borderId="52" xfId="25" applyNumberFormat="1" applyFont="1" applyFill="1" applyBorder="1" applyAlignment="1">
      <alignment vertical="center"/>
    </xf>
    <xf numFmtId="165" fontId="4" fillId="0" borderId="55" xfId="25" applyNumberFormat="1" applyFont="1" applyFill="1" applyBorder="1" applyAlignment="1">
      <alignment vertical="center"/>
    </xf>
    <xf numFmtId="0" fontId="14" fillId="0" borderId="95" xfId="0" applyFont="1" applyBorder="1" applyAlignment="1">
      <alignment vertical="center" wrapText="1"/>
    </xf>
    <xf numFmtId="0" fontId="3" fillId="0" borderId="0" xfId="25" applyFont="1" applyAlignment="1">
      <alignment wrapText="1"/>
    </xf>
    <xf numFmtId="165" fontId="3" fillId="0" borderId="0" xfId="25" applyNumberFormat="1" applyFont="1"/>
    <xf numFmtId="0" fontId="4" fillId="0" borderId="1" xfId="24" applyFont="1" applyFill="1" applyBorder="1"/>
    <xf numFmtId="165" fontId="4" fillId="0" borderId="1" xfId="24" applyNumberFormat="1" applyFont="1" applyFill="1" applyBorder="1" applyAlignment="1">
      <alignment vertical="center"/>
    </xf>
    <xf numFmtId="2" fontId="4" fillId="0" borderId="1" xfId="24" applyNumberFormat="1" applyFont="1" applyFill="1" applyBorder="1" applyAlignment="1">
      <alignment vertical="center"/>
    </xf>
    <xf numFmtId="0" fontId="15" fillId="9" borderId="16" xfId="24" applyFont="1" applyFill="1" applyBorder="1" applyAlignment="1">
      <alignment vertical="center"/>
    </xf>
    <xf numFmtId="165" fontId="3" fillId="0" borderId="47" xfId="24" applyNumberFormat="1" applyFont="1" applyBorder="1" applyAlignment="1">
      <alignment vertical="center"/>
    </xf>
    <xf numFmtId="165" fontId="4" fillId="0" borderId="47" xfId="24" applyNumberFormat="1" applyFont="1" applyBorder="1" applyAlignment="1">
      <alignment vertical="center"/>
    </xf>
    <xf numFmtId="165" fontId="3" fillId="0" borderId="61" xfId="24" applyNumberFormat="1" applyFont="1" applyBorder="1" applyAlignment="1">
      <alignment vertical="center"/>
    </xf>
    <xf numFmtId="165" fontId="3" fillId="0" borderId="52" xfId="24" applyNumberFormat="1" applyFont="1" applyBorder="1" applyAlignment="1">
      <alignment vertical="center"/>
    </xf>
    <xf numFmtId="165" fontId="3" fillId="0" borderId="65" xfId="24" applyNumberFormat="1" applyFont="1" applyBorder="1" applyAlignment="1">
      <alignment vertical="center"/>
    </xf>
    <xf numFmtId="0" fontId="22" fillId="9" borderId="51" xfId="24" applyFont="1" applyFill="1" applyBorder="1" applyAlignment="1">
      <alignment vertical="center" wrapText="1"/>
    </xf>
    <xf numFmtId="165" fontId="3" fillId="9" borderId="1" xfId="24" applyNumberFormat="1" applyFont="1" applyFill="1" applyBorder="1" applyAlignment="1">
      <alignment vertical="center"/>
    </xf>
    <xf numFmtId="165" fontId="29" fillId="11" borderId="17" xfId="24" applyNumberFormat="1" applyFont="1" applyFill="1" applyBorder="1" applyAlignment="1">
      <alignment horizontal="center" textRotation="90" wrapText="1"/>
    </xf>
    <xf numFmtId="0" fontId="29" fillId="11" borderId="17" xfId="24" applyFont="1" applyFill="1" applyBorder="1" applyAlignment="1">
      <alignment horizontal="center" textRotation="90" wrapText="1"/>
    </xf>
    <xf numFmtId="165" fontId="29" fillId="11" borderId="95" xfId="24" applyNumberFormat="1" applyFont="1" applyFill="1" applyBorder="1" applyAlignment="1">
      <alignment vertical="center" wrapText="1"/>
    </xf>
    <xf numFmtId="165" fontId="29" fillId="11" borderId="17" xfId="24" applyNumberFormat="1" applyFont="1" applyFill="1" applyBorder="1" applyAlignment="1">
      <alignment textRotation="90" wrapText="1"/>
    </xf>
    <xf numFmtId="165" fontId="29" fillId="11" borderId="72" xfId="24" applyNumberFormat="1" applyFont="1" applyFill="1" applyBorder="1" applyAlignment="1">
      <alignment textRotation="90" wrapText="1"/>
    </xf>
    <xf numFmtId="165" fontId="16" fillId="9" borderId="4" xfId="25" applyNumberFormat="1" applyFont="1" applyFill="1" applyBorder="1" applyAlignment="1">
      <alignment horizontal="right" vertical="center"/>
    </xf>
    <xf numFmtId="2" fontId="16" fillId="9" borderId="5" xfId="25" applyNumberFormat="1" applyFont="1" applyFill="1" applyBorder="1" applyAlignment="1">
      <alignment horizontal="right" vertical="center"/>
    </xf>
    <xf numFmtId="171" fontId="16" fillId="9" borderId="5" xfId="25" applyNumberFormat="1" applyFont="1" applyFill="1" applyBorder="1" applyAlignment="1">
      <alignment horizontal="right" vertical="center"/>
    </xf>
    <xf numFmtId="165" fontId="16" fillId="9" borderId="5" xfId="25" applyNumberFormat="1" applyFont="1" applyFill="1" applyBorder="1" applyAlignment="1">
      <alignment horizontal="right" vertical="center"/>
    </xf>
    <xf numFmtId="0" fontId="29" fillId="11" borderId="17" xfId="24" applyFont="1" applyFill="1" applyBorder="1" applyAlignment="1">
      <alignment textRotation="90" wrapText="1"/>
    </xf>
    <xf numFmtId="0" fontId="29" fillId="11" borderId="72" xfId="24" applyFont="1" applyFill="1" applyBorder="1" applyAlignment="1">
      <alignment textRotation="90" wrapText="1"/>
    </xf>
    <xf numFmtId="49" fontId="4" fillId="0" borderId="31" xfId="25" applyNumberFormat="1" applyFont="1" applyFill="1" applyBorder="1" applyAlignment="1">
      <alignment vertical="center"/>
    </xf>
    <xf numFmtId="168" fontId="4" fillId="0" borderId="33" xfId="25" applyNumberFormat="1" applyFont="1" applyFill="1" applyBorder="1" applyAlignment="1">
      <alignment horizontal="right" vertical="center"/>
    </xf>
    <xf numFmtId="168" fontId="3" fillId="0" borderId="33" xfId="25" applyNumberFormat="1" applyFont="1" applyFill="1" applyBorder="1" applyAlignment="1">
      <alignment horizontal="right" vertical="center"/>
    </xf>
    <xf numFmtId="168" fontId="3" fillId="0" borderId="63" xfId="25" applyNumberFormat="1" applyFont="1" applyFill="1" applyBorder="1" applyAlignment="1">
      <alignment horizontal="right" vertical="center"/>
    </xf>
    <xf numFmtId="165" fontId="3" fillId="0" borderId="77" xfId="25" applyNumberFormat="1" applyFont="1" applyBorder="1" applyAlignment="1">
      <alignment horizontal="right" vertical="center"/>
    </xf>
    <xf numFmtId="165" fontId="3" fillId="0" borderId="102" xfId="25" applyNumberFormat="1" applyFont="1" applyBorder="1" applyAlignment="1">
      <alignment horizontal="right" vertical="center"/>
    </xf>
    <xf numFmtId="165" fontId="3" fillId="0" borderId="162" xfId="25" applyNumberFormat="1" applyFont="1" applyBorder="1" applyAlignment="1">
      <alignment horizontal="right" vertical="center"/>
    </xf>
    <xf numFmtId="174" fontId="3" fillId="9" borderId="2" xfId="14" applyNumberFormat="1" applyFont="1" applyFill="1" applyBorder="1" applyAlignment="1">
      <alignment vertical="center"/>
    </xf>
    <xf numFmtId="165" fontId="3" fillId="10" borderId="2" xfId="14" applyNumberFormat="1" applyFont="1" applyFill="1" applyBorder="1" applyAlignment="1">
      <alignment vertical="center"/>
    </xf>
    <xf numFmtId="165" fontId="4" fillId="0" borderId="19" xfId="14" applyNumberFormat="1" applyFont="1" applyBorder="1" applyAlignment="1">
      <alignment vertical="center"/>
    </xf>
    <xf numFmtId="165" fontId="3" fillId="0" borderId="19" xfId="25" applyNumberFormat="1" applyFont="1" applyBorder="1" applyAlignment="1">
      <alignment horizontal="right" vertical="center"/>
    </xf>
    <xf numFmtId="165" fontId="3" fillId="0" borderId="19" xfId="14" applyNumberFormat="1" applyFont="1" applyBorder="1" applyAlignment="1">
      <alignment vertical="center"/>
    </xf>
    <xf numFmtId="165" fontId="3" fillId="0" borderId="165" xfId="14" applyNumberFormat="1" applyFont="1" applyBorder="1" applyAlignment="1">
      <alignment vertical="center"/>
    </xf>
    <xf numFmtId="165" fontId="3" fillId="0" borderId="166" xfId="14" applyNumberFormat="1" applyFont="1" applyBorder="1" applyAlignment="1">
      <alignment horizontal="right" vertical="center"/>
    </xf>
    <xf numFmtId="165" fontId="4" fillId="0" borderId="4" xfId="14" applyNumberFormat="1" applyFont="1" applyBorder="1" applyAlignment="1">
      <alignment vertical="center"/>
    </xf>
    <xf numFmtId="165" fontId="3" fillId="9" borderId="89" xfId="14" applyNumberFormat="1" applyFont="1" applyFill="1" applyBorder="1" applyAlignment="1">
      <alignment vertical="center"/>
    </xf>
    <xf numFmtId="0" fontId="4" fillId="0" borderId="8" xfId="14" applyFont="1" applyBorder="1" applyAlignment="1">
      <alignment vertical="center"/>
    </xf>
    <xf numFmtId="165" fontId="3" fillId="0" borderId="18" xfId="14" applyNumberFormat="1" applyFont="1" applyBorder="1" applyAlignment="1">
      <alignment vertical="center"/>
    </xf>
    <xf numFmtId="165" fontId="3" fillId="0" borderId="9" xfId="14" applyNumberFormat="1" applyFont="1" applyBorder="1" applyAlignment="1">
      <alignment vertical="center"/>
    </xf>
    <xf numFmtId="165" fontId="3" fillId="0" borderId="17" xfId="14" applyNumberFormat="1" applyFont="1" applyBorder="1" applyAlignment="1">
      <alignment vertical="center"/>
    </xf>
    <xf numFmtId="165" fontId="4" fillId="0" borderId="18" xfId="0" applyNumberFormat="1" applyFont="1" applyBorder="1" applyAlignment="1">
      <alignment vertical="center"/>
    </xf>
    <xf numFmtId="171" fontId="4" fillId="0" borderId="7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165" fontId="4" fillId="0" borderId="8" xfId="0" applyNumberFormat="1" applyFont="1" applyBorder="1" applyAlignment="1">
      <alignment vertical="center"/>
    </xf>
    <xf numFmtId="171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171" fontId="4" fillId="0" borderId="3" xfId="0" applyNumberFormat="1" applyFont="1" applyBorder="1" applyAlignment="1">
      <alignment vertical="center"/>
    </xf>
    <xf numFmtId="165" fontId="4" fillId="9" borderId="4" xfId="0" applyNumberFormat="1" applyFont="1" applyFill="1" applyBorder="1" applyAlignment="1">
      <alignment vertical="center"/>
    </xf>
    <xf numFmtId="171" fontId="4" fillId="9" borderId="5" xfId="0" applyNumberFormat="1" applyFont="1" applyFill="1" applyBorder="1" applyAlignment="1">
      <alignment vertical="center"/>
    </xf>
    <xf numFmtId="165" fontId="4" fillId="9" borderId="5" xfId="0" applyNumberFormat="1" applyFont="1" applyFill="1" applyBorder="1" applyAlignment="1">
      <alignment vertical="center"/>
    </xf>
    <xf numFmtId="171" fontId="4" fillId="9" borderId="2" xfId="0" applyNumberFormat="1" applyFont="1" applyFill="1" applyBorder="1" applyAlignment="1">
      <alignment vertical="center"/>
    </xf>
    <xf numFmtId="171" fontId="16" fillId="0" borderId="6" xfId="25" applyNumberFormat="1" applyFont="1" applyBorder="1" applyAlignment="1">
      <alignment horizontal="right" vertical="center"/>
    </xf>
    <xf numFmtId="171" fontId="16" fillId="0" borderId="3" xfId="25" applyNumberFormat="1" applyFont="1" applyBorder="1" applyAlignment="1">
      <alignment horizontal="right" vertical="center"/>
    </xf>
    <xf numFmtId="171" fontId="16" fillId="9" borderId="2" xfId="25" applyNumberFormat="1" applyFont="1" applyFill="1" applyBorder="1" applyAlignment="1">
      <alignment horizontal="right" vertical="center"/>
    </xf>
    <xf numFmtId="0" fontId="31" fillId="11" borderId="4" xfId="0" applyFont="1" applyFill="1" applyBorder="1" applyAlignment="1">
      <alignment horizontal="center" vertical="center"/>
    </xf>
    <xf numFmtId="0" fontId="31" fillId="11" borderId="70" xfId="0" applyFont="1" applyFill="1" applyBorder="1" applyAlignment="1">
      <alignment horizontal="center" vertical="center"/>
    </xf>
    <xf numFmtId="0" fontId="31" fillId="11" borderId="5" xfId="0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0" fontId="31" fillId="11" borderId="95" xfId="0" applyFont="1" applyFill="1" applyBorder="1" applyAlignment="1">
      <alignment horizontal="left" vertical="center"/>
    </xf>
    <xf numFmtId="0" fontId="31" fillId="11" borderId="90" xfId="0" applyFont="1" applyFill="1" applyBorder="1" applyAlignment="1">
      <alignment horizontal="left" vertical="center"/>
    </xf>
    <xf numFmtId="0" fontId="15" fillId="0" borderId="96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88" xfId="0" applyFont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0" fontId="15" fillId="0" borderId="87" xfId="0" applyFont="1" applyBorder="1" applyAlignment="1">
      <alignment horizontal="right" vertical="center"/>
    </xf>
    <xf numFmtId="0" fontId="29" fillId="11" borderId="18" xfId="0" applyFont="1" applyFill="1" applyBorder="1" applyAlignment="1">
      <alignment horizontal="center" vertical="center"/>
    </xf>
    <xf numFmtId="0" fontId="29" fillId="11" borderId="89" xfId="0" applyFont="1" applyFill="1" applyBorder="1" applyAlignment="1">
      <alignment horizontal="center" vertical="center"/>
    </xf>
    <xf numFmtId="0" fontId="29" fillId="11" borderId="10" xfId="0" applyFont="1" applyFill="1" applyBorder="1" applyAlignment="1">
      <alignment horizontal="center" vertical="center"/>
    </xf>
    <xf numFmtId="0" fontId="29" fillId="11" borderId="87" xfId="0" applyFont="1" applyFill="1" applyBorder="1" applyAlignment="1">
      <alignment horizontal="center" vertical="center"/>
    </xf>
    <xf numFmtId="0" fontId="29" fillId="11" borderId="7" xfId="0" applyFont="1" applyFill="1" applyBorder="1" applyAlignment="1">
      <alignment horizontal="center" vertical="center"/>
    </xf>
    <xf numFmtId="0" fontId="29" fillId="11" borderId="6" xfId="0" applyFont="1" applyFill="1" applyBorder="1" applyAlignment="1">
      <alignment horizontal="center" vertical="center"/>
    </xf>
    <xf numFmtId="0" fontId="29" fillId="11" borderId="12" xfId="0" applyFont="1" applyFill="1" applyBorder="1" applyAlignment="1">
      <alignment horizontal="center" vertical="center"/>
    </xf>
    <xf numFmtId="0" fontId="29" fillId="11" borderId="11" xfId="0" applyFont="1" applyFill="1" applyBorder="1" applyAlignment="1">
      <alignment horizontal="center" vertical="center"/>
    </xf>
    <xf numFmtId="0" fontId="29" fillId="11" borderId="95" xfId="0" applyFont="1" applyFill="1" applyBorder="1" applyAlignment="1">
      <alignment horizontal="center" vertical="center"/>
    </xf>
    <xf numFmtId="0" fontId="29" fillId="11" borderId="58" xfId="0" applyFont="1" applyFill="1" applyBorder="1" applyAlignment="1">
      <alignment horizontal="center" vertical="center"/>
    </xf>
    <xf numFmtId="0" fontId="29" fillId="11" borderId="90" xfId="0" applyFont="1" applyFill="1" applyBorder="1" applyAlignment="1">
      <alignment horizontal="center" vertical="center"/>
    </xf>
    <xf numFmtId="0" fontId="29" fillId="11" borderId="4" xfId="0" applyFont="1" applyFill="1" applyBorder="1" applyAlignment="1">
      <alignment horizontal="center" vertical="center" wrapText="1"/>
    </xf>
    <xf numFmtId="0" fontId="29" fillId="11" borderId="5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  <xf numFmtId="0" fontId="27" fillId="0" borderId="96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 vertical="center"/>
    </xf>
    <xf numFmtId="0" fontId="29" fillId="11" borderId="66" xfId="0" applyFont="1" applyFill="1" applyBorder="1" applyAlignment="1">
      <alignment vertical="center"/>
    </xf>
    <xf numFmtId="0" fontId="29" fillId="11" borderId="1" xfId="0" applyFont="1" applyFill="1" applyBorder="1" applyAlignment="1">
      <alignment horizontal="center" vertical="center" wrapText="1"/>
    </xf>
    <xf numFmtId="0" fontId="29" fillId="11" borderId="1" xfId="0" quotePrefix="1" applyFont="1" applyFill="1" applyBorder="1" applyAlignment="1">
      <alignment horizontal="center" vertical="center" wrapText="1"/>
    </xf>
    <xf numFmtId="0" fontId="29" fillId="11" borderId="69" xfId="0" quotePrefix="1" applyFont="1" applyFill="1" applyBorder="1" applyAlignment="1">
      <alignment horizontal="center" vertical="center" wrapText="1"/>
    </xf>
    <xf numFmtId="0" fontId="27" fillId="0" borderId="96" xfId="24" applyFont="1" applyBorder="1" applyAlignment="1">
      <alignment horizontal="center" vertical="center" wrapText="1"/>
    </xf>
    <xf numFmtId="0" fontId="27" fillId="0" borderId="50" xfId="24" applyFont="1" applyBorder="1" applyAlignment="1">
      <alignment horizontal="center" vertical="center"/>
    </xf>
    <xf numFmtId="0" fontId="27" fillId="0" borderId="97" xfId="24" applyFont="1" applyBorder="1" applyAlignment="1">
      <alignment horizontal="center" vertical="center"/>
    </xf>
    <xf numFmtId="0" fontId="27" fillId="0" borderId="88" xfId="24" applyFont="1" applyBorder="1" applyAlignment="1">
      <alignment horizontal="right" vertical="center"/>
    </xf>
    <xf numFmtId="0" fontId="27" fillId="0" borderId="12" xfId="24" applyFont="1" applyBorder="1" applyAlignment="1">
      <alignment horizontal="right" vertical="center"/>
    </xf>
    <xf numFmtId="0" fontId="27" fillId="0" borderId="87" xfId="24" applyFont="1" applyBorder="1" applyAlignment="1">
      <alignment horizontal="right" vertical="center"/>
    </xf>
    <xf numFmtId="0" fontId="28" fillId="11" borderId="66" xfId="25" applyFont="1" applyFill="1" applyBorder="1" applyAlignment="1">
      <alignment horizontal="center" vertical="center" wrapText="1"/>
    </xf>
    <xf numFmtId="0" fontId="28" fillId="11" borderId="66" xfId="25" applyFont="1" applyFill="1" applyBorder="1" applyAlignment="1">
      <alignment horizontal="center" vertical="center"/>
    </xf>
    <xf numFmtId="0" fontId="29" fillId="11" borderId="1" xfId="25" quotePrefix="1" applyFont="1" applyFill="1" applyBorder="1" applyAlignment="1">
      <alignment horizontal="center" vertical="center" wrapText="1"/>
    </xf>
    <xf numFmtId="0" fontId="29" fillId="11" borderId="1" xfId="25" quotePrefix="1" applyFont="1" applyFill="1" applyBorder="1" applyAlignment="1">
      <alignment horizontal="center" vertical="center"/>
    </xf>
    <xf numFmtId="0" fontId="29" fillId="11" borderId="1" xfId="25" applyFont="1" applyFill="1" applyBorder="1" applyAlignment="1">
      <alignment horizontal="center" vertical="center"/>
    </xf>
    <xf numFmtId="0" fontId="29" fillId="11" borderId="1" xfId="25" applyFont="1" applyFill="1" applyBorder="1" applyAlignment="1">
      <alignment horizontal="center" vertical="center" wrapText="1"/>
    </xf>
    <xf numFmtId="0" fontId="29" fillId="11" borderId="69" xfId="25" applyFont="1" applyFill="1" applyBorder="1" applyAlignment="1">
      <alignment horizontal="center" vertical="center"/>
    </xf>
    <xf numFmtId="0" fontId="27" fillId="0" borderId="96" xfId="25" applyFont="1" applyBorder="1" applyAlignment="1">
      <alignment horizontal="center" vertical="center" wrapText="1"/>
    </xf>
    <xf numFmtId="0" fontId="27" fillId="0" borderId="50" xfId="25" applyFont="1" applyBorder="1" applyAlignment="1">
      <alignment horizontal="center" vertical="center"/>
    </xf>
    <xf numFmtId="0" fontId="27" fillId="0" borderId="97" xfId="25" applyFont="1" applyBorder="1" applyAlignment="1">
      <alignment horizontal="center" vertical="center"/>
    </xf>
    <xf numFmtId="0" fontId="19" fillId="0" borderId="78" xfId="25" applyFont="1" applyBorder="1" applyAlignment="1">
      <alignment horizontal="right" vertical="center"/>
    </xf>
    <xf numFmtId="0" fontId="15" fillId="0" borderId="0" xfId="25" applyFont="1" applyAlignment="1">
      <alignment horizontal="right" vertical="center"/>
    </xf>
    <xf numFmtId="0" fontId="15" fillId="0" borderId="59" xfId="25" applyFont="1" applyBorder="1" applyAlignment="1">
      <alignment horizontal="right" vertical="center"/>
    </xf>
    <xf numFmtId="0" fontId="29" fillId="11" borderId="66" xfId="25" applyFont="1" applyFill="1" applyBorder="1" applyAlignment="1">
      <alignment horizontal="center" vertical="center" wrapText="1"/>
    </xf>
    <xf numFmtId="0" fontId="29" fillId="11" borderId="66" xfId="25" applyFont="1" applyFill="1" applyBorder="1" applyAlignment="1">
      <alignment horizontal="center" vertical="center"/>
    </xf>
    <xf numFmtId="0" fontId="30" fillId="11" borderId="1" xfId="25" applyFont="1" applyFill="1" applyBorder="1" applyAlignment="1">
      <alignment horizontal="center" vertical="center"/>
    </xf>
    <xf numFmtId="0" fontId="30" fillId="11" borderId="1" xfId="25" quotePrefix="1" applyFont="1" applyFill="1" applyBorder="1" applyAlignment="1">
      <alignment horizontal="center" vertical="center" wrapText="1"/>
    </xf>
    <xf numFmtId="0" fontId="30" fillId="11" borderId="1" xfId="25" quotePrefix="1" applyFont="1" applyFill="1" applyBorder="1" applyAlignment="1">
      <alignment horizontal="center" vertical="center"/>
    </xf>
    <xf numFmtId="0" fontId="30" fillId="11" borderId="69" xfId="25" applyFont="1" applyFill="1" applyBorder="1" applyAlignment="1">
      <alignment horizontal="center" vertical="center"/>
    </xf>
    <xf numFmtId="0" fontId="15" fillId="0" borderId="96" xfId="25" applyFont="1" applyBorder="1" applyAlignment="1">
      <alignment horizontal="center" vertical="center" wrapText="1"/>
    </xf>
    <xf numFmtId="0" fontId="15" fillId="0" borderId="50" xfId="25" applyFont="1" applyBorder="1" applyAlignment="1">
      <alignment horizontal="center" vertical="center" wrapText="1"/>
    </xf>
    <xf numFmtId="0" fontId="15" fillId="0" borderId="97" xfId="25" applyFont="1" applyBorder="1" applyAlignment="1">
      <alignment horizontal="center" vertical="center" wrapText="1"/>
    </xf>
    <xf numFmtId="0" fontId="31" fillId="13" borderId="4" xfId="25" applyFont="1" applyFill="1" applyBorder="1" applyAlignment="1">
      <alignment horizontal="center" vertical="center" wrapText="1"/>
    </xf>
    <xf numFmtId="0" fontId="31" fillId="13" borderId="2" xfId="25" applyFont="1" applyFill="1" applyBorder="1" applyAlignment="1">
      <alignment horizontal="center" vertical="center" wrapText="1"/>
    </xf>
    <xf numFmtId="0" fontId="31" fillId="13" borderId="4" xfId="25" applyFont="1" applyFill="1" applyBorder="1" applyAlignment="1">
      <alignment horizontal="center" vertical="center"/>
    </xf>
    <xf numFmtId="0" fontId="31" fillId="13" borderId="2" xfId="25" applyFont="1" applyFill="1" applyBorder="1" applyAlignment="1">
      <alignment horizontal="center" vertical="center"/>
    </xf>
    <xf numFmtId="0" fontId="31" fillId="13" borderId="70" xfId="25" applyFont="1" applyFill="1" applyBorder="1" applyAlignment="1">
      <alignment horizontal="center" vertical="center"/>
    </xf>
    <xf numFmtId="165" fontId="3" fillId="10" borderId="104" xfId="0" applyNumberFormat="1" applyFont="1" applyFill="1" applyBorder="1" applyAlignment="1">
      <alignment horizontal="center" vertical="center"/>
    </xf>
    <xf numFmtId="165" fontId="3" fillId="10" borderId="131" xfId="0" applyNumberFormat="1" applyFont="1" applyFill="1" applyBorder="1" applyAlignment="1">
      <alignment horizontal="center" vertical="center"/>
    </xf>
    <xf numFmtId="165" fontId="3" fillId="0" borderId="104" xfId="0" applyNumberFormat="1" applyFont="1" applyBorder="1" applyAlignment="1">
      <alignment horizontal="center" vertical="center"/>
    </xf>
    <xf numFmtId="165" fontId="3" fillId="0" borderId="131" xfId="0" applyNumberFormat="1" applyFont="1" applyBorder="1" applyAlignment="1">
      <alignment horizontal="center" vertical="center"/>
    </xf>
    <xf numFmtId="0" fontId="3" fillId="6" borderId="95" xfId="0" applyFont="1" applyFill="1" applyBorder="1" applyAlignment="1">
      <alignment horizontal="left" vertical="center"/>
    </xf>
    <xf numFmtId="0" fontId="3" fillId="6" borderId="90" xfId="0" applyFont="1" applyFill="1" applyBorder="1" applyAlignment="1">
      <alignment horizontal="left" vertical="center"/>
    </xf>
    <xf numFmtId="0" fontId="29" fillId="11" borderId="66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165" fontId="3" fillId="0" borderId="35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0" fontId="29" fillId="11" borderId="1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9" fillId="11" borderId="4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29" fillId="11" borderId="2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29" fillId="11" borderId="105" xfId="0" applyFont="1" applyFill="1" applyBorder="1" applyAlignment="1">
      <alignment horizontal="center" vertical="center"/>
    </xf>
    <xf numFmtId="0" fontId="29" fillId="11" borderId="17" xfId="0" applyFont="1" applyFill="1" applyBorder="1" applyAlignment="1">
      <alignment horizontal="center" vertical="center"/>
    </xf>
    <xf numFmtId="165" fontId="3" fillId="0" borderId="48" xfId="0" applyNumberFormat="1" applyFont="1" applyBorder="1" applyAlignment="1">
      <alignment horizontal="center" vertical="center"/>
    </xf>
    <xf numFmtId="165" fontId="3" fillId="0" borderId="47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10" borderId="1" xfId="0" applyNumberFormat="1" applyFont="1" applyFill="1" applyBorder="1" applyAlignment="1">
      <alignment horizontal="center" vertical="center"/>
    </xf>
    <xf numFmtId="0" fontId="31" fillId="11" borderId="95" xfId="25" applyFont="1" applyFill="1" applyBorder="1" applyAlignment="1">
      <alignment horizontal="left" vertical="center"/>
    </xf>
    <xf numFmtId="0" fontId="31" fillId="11" borderId="90" xfId="25" applyFont="1" applyFill="1" applyBorder="1" applyAlignment="1">
      <alignment horizontal="left" vertical="center"/>
    </xf>
    <xf numFmtId="0" fontId="31" fillId="11" borderId="5" xfId="25" applyFont="1" applyFill="1" applyBorder="1" applyAlignment="1">
      <alignment horizontal="center" vertical="center"/>
    </xf>
    <xf numFmtId="0" fontId="31" fillId="11" borderId="2" xfId="25" applyFont="1" applyFill="1" applyBorder="1" applyAlignment="1">
      <alignment horizontal="center" vertical="center"/>
    </xf>
    <xf numFmtId="0" fontId="31" fillId="11" borderId="7" xfId="25" applyFont="1" applyFill="1" applyBorder="1" applyAlignment="1">
      <alignment horizontal="center" vertical="center"/>
    </xf>
    <xf numFmtId="0" fontId="31" fillId="11" borderId="89" xfId="25" applyFont="1" applyFill="1" applyBorder="1" applyAlignment="1">
      <alignment horizontal="center" vertical="center"/>
    </xf>
    <xf numFmtId="0" fontId="27" fillId="0" borderId="96" xfId="25" applyFont="1" applyBorder="1" applyAlignment="1">
      <alignment horizontal="center" vertical="center"/>
    </xf>
    <xf numFmtId="0" fontId="27" fillId="0" borderId="88" xfId="25" applyFont="1" applyBorder="1" applyAlignment="1">
      <alignment horizontal="right" vertical="center"/>
    </xf>
    <xf numFmtId="0" fontId="27" fillId="0" borderId="12" xfId="25" applyFont="1" applyBorder="1" applyAlignment="1">
      <alignment horizontal="right" vertical="center"/>
    </xf>
    <xf numFmtId="0" fontId="27" fillId="0" borderId="87" xfId="25" applyFont="1" applyBorder="1" applyAlignment="1">
      <alignment horizontal="right" vertical="center"/>
    </xf>
    <xf numFmtId="0" fontId="31" fillId="11" borderId="70" xfId="25" applyFont="1" applyFill="1" applyBorder="1" applyAlignment="1">
      <alignment horizontal="center" vertical="center"/>
    </xf>
    <xf numFmtId="0" fontId="27" fillId="0" borderId="78" xfId="14" applyFont="1" applyBorder="1" applyAlignment="1">
      <alignment horizontal="right" vertical="center"/>
    </xf>
    <xf numFmtId="0" fontId="27" fillId="0" borderId="0" xfId="14" applyFont="1" applyBorder="1" applyAlignment="1">
      <alignment horizontal="right" vertical="center"/>
    </xf>
    <xf numFmtId="165" fontId="29" fillId="11" borderId="1" xfId="14" applyNumberFormat="1" applyFont="1" applyFill="1" applyBorder="1" applyAlignment="1">
      <alignment horizontal="center" vertical="center"/>
    </xf>
    <xf numFmtId="0" fontId="29" fillId="11" borderId="95" xfId="14" applyFont="1" applyFill="1" applyBorder="1" applyAlignment="1">
      <alignment vertical="center"/>
    </xf>
    <xf numFmtId="0" fontId="29" fillId="11" borderId="90" xfId="14" applyFont="1" applyFill="1" applyBorder="1" applyAlignment="1">
      <alignment vertical="center"/>
    </xf>
    <xf numFmtId="168" fontId="29" fillId="11" borderId="5" xfId="25" applyNumberFormat="1" applyFont="1" applyFill="1" applyBorder="1" applyAlignment="1">
      <alignment horizontal="center" vertical="center"/>
    </xf>
    <xf numFmtId="168" fontId="29" fillId="11" borderId="70" xfId="25" applyNumberFormat="1" applyFont="1" applyFill="1" applyBorder="1" applyAlignment="1">
      <alignment horizontal="center" vertical="center"/>
    </xf>
    <xf numFmtId="0" fontId="27" fillId="0" borderId="78" xfId="25" applyFont="1" applyBorder="1" applyAlignment="1">
      <alignment horizontal="center" vertical="center"/>
    </xf>
    <xf numFmtId="0" fontId="27" fillId="0" borderId="0" xfId="25" applyFont="1" applyAlignment="1">
      <alignment horizontal="center" vertical="center"/>
    </xf>
    <xf numFmtId="0" fontId="15" fillId="0" borderId="78" xfId="25" applyFont="1" applyBorder="1" applyAlignment="1">
      <alignment horizontal="right" vertical="center"/>
    </xf>
    <xf numFmtId="0" fontId="29" fillId="11" borderId="95" xfId="25" applyFont="1" applyFill="1" applyBorder="1" applyAlignment="1">
      <alignment horizontal="left" vertical="center"/>
    </xf>
    <xf numFmtId="0" fontId="29" fillId="11" borderId="90" xfId="25" applyFont="1" applyFill="1" applyBorder="1" applyAlignment="1">
      <alignment horizontal="left" vertical="center"/>
    </xf>
    <xf numFmtId="0" fontId="29" fillId="11" borderId="17" xfId="25" applyFont="1" applyFill="1" applyBorder="1" applyAlignment="1">
      <alignment horizontal="center" vertical="center"/>
    </xf>
    <xf numFmtId="0" fontId="29" fillId="11" borderId="19" xfId="25" applyFont="1" applyFill="1" applyBorder="1" applyAlignment="1">
      <alignment horizontal="center" vertical="center"/>
    </xf>
    <xf numFmtId="168" fontId="29" fillId="11" borderId="4" xfId="25" applyNumberFormat="1" applyFont="1" applyFill="1" applyBorder="1" applyAlignment="1">
      <alignment horizontal="center" vertical="center"/>
    </xf>
    <xf numFmtId="168" fontId="29" fillId="11" borderId="2" xfId="25" applyNumberFormat="1" applyFont="1" applyFill="1" applyBorder="1" applyAlignment="1">
      <alignment horizontal="center" vertical="center"/>
    </xf>
    <xf numFmtId="0" fontId="4" fillId="0" borderId="95" xfId="25" applyFont="1" applyBorder="1" applyAlignment="1">
      <alignment horizontal="left" vertical="center"/>
    </xf>
    <xf numFmtId="0" fontId="4" fillId="0" borderId="58" xfId="25" applyFont="1" applyBorder="1" applyAlignment="1">
      <alignment horizontal="left" vertical="center"/>
    </xf>
    <xf numFmtId="0" fontId="4" fillId="0" borderId="90" xfId="25" applyFont="1" applyBorder="1" applyAlignment="1">
      <alignment horizontal="left" vertical="center"/>
    </xf>
    <xf numFmtId="0" fontId="3" fillId="10" borderId="86" xfId="25" applyFont="1" applyFill="1" applyBorder="1" applyAlignment="1">
      <alignment horizontal="left" vertical="center"/>
    </xf>
    <xf numFmtId="0" fontId="3" fillId="10" borderId="2" xfId="25" applyFont="1" applyFill="1" applyBorder="1" applyAlignment="1">
      <alignment horizontal="left" vertical="center"/>
    </xf>
    <xf numFmtId="0" fontId="3" fillId="10" borderId="147" xfId="25" applyFont="1" applyFill="1" applyBorder="1" applyAlignment="1">
      <alignment horizontal="left" vertical="center"/>
    </xf>
    <xf numFmtId="0" fontId="3" fillId="10" borderId="148" xfId="25" applyFont="1" applyFill="1" applyBorder="1" applyAlignment="1">
      <alignment horizontal="left" vertical="center"/>
    </xf>
    <xf numFmtId="1" fontId="29" fillId="11" borderId="5" xfId="24" applyNumberFormat="1" applyFont="1" applyFill="1" applyBorder="1" applyAlignment="1">
      <alignment horizontal="center" vertical="center"/>
    </xf>
    <xf numFmtId="1" fontId="29" fillId="11" borderId="70" xfId="24" applyNumberFormat="1" applyFont="1" applyFill="1" applyBorder="1" applyAlignment="1">
      <alignment horizontal="center" vertical="center"/>
    </xf>
    <xf numFmtId="49" fontId="27" fillId="0" borderId="78" xfId="24" applyNumberFormat="1" applyFont="1" applyBorder="1" applyAlignment="1">
      <alignment horizontal="center" vertical="center"/>
    </xf>
    <xf numFmtId="49" fontId="27" fillId="0" borderId="0" xfId="24" applyNumberFormat="1" applyFont="1" applyAlignment="1">
      <alignment horizontal="center" vertical="center"/>
    </xf>
    <xf numFmtId="49" fontId="4" fillId="0" borderId="17" xfId="24" applyNumberFormat="1" applyFont="1" applyBorder="1" applyAlignment="1">
      <alignment horizontal="center" vertical="center" wrapText="1"/>
    </xf>
    <xf numFmtId="49" fontId="4" fillId="0" borderId="9" xfId="24" applyNumberFormat="1" applyFont="1" applyBorder="1" applyAlignment="1">
      <alignment horizontal="center" vertical="center" wrapText="1"/>
    </xf>
    <xf numFmtId="49" fontId="4" fillId="0" borderId="19" xfId="24" applyNumberFormat="1" applyFont="1" applyBorder="1" applyAlignment="1">
      <alignment horizontal="center" vertical="center" wrapText="1"/>
    </xf>
    <xf numFmtId="49" fontId="29" fillId="11" borderId="95" xfId="24" applyNumberFormat="1" applyFont="1" applyFill="1" applyBorder="1" applyAlignment="1">
      <alignment horizontal="left" vertical="center" wrapText="1"/>
    </xf>
    <xf numFmtId="49" fontId="29" fillId="11" borderId="58" xfId="24" applyNumberFormat="1" applyFont="1" applyFill="1" applyBorder="1" applyAlignment="1">
      <alignment horizontal="left" vertical="center" wrapText="1"/>
    </xf>
    <xf numFmtId="49" fontId="29" fillId="11" borderId="1" xfId="24" applyNumberFormat="1" applyFont="1" applyFill="1" applyBorder="1" applyAlignment="1">
      <alignment horizontal="left" vertical="center" wrapText="1"/>
    </xf>
    <xf numFmtId="49" fontId="29" fillId="11" borderId="17" xfId="24" applyNumberFormat="1" applyFont="1" applyFill="1" applyBorder="1" applyAlignment="1">
      <alignment horizontal="left" vertical="center" wrapText="1"/>
    </xf>
    <xf numFmtId="49" fontId="29" fillId="11" borderId="4" xfId="24" applyNumberFormat="1" applyFont="1" applyFill="1" applyBorder="1" applyAlignment="1">
      <alignment horizontal="left" vertical="center" wrapText="1"/>
    </xf>
    <xf numFmtId="49" fontId="29" fillId="11" borderId="18" xfId="24" applyNumberFormat="1" applyFont="1" applyFill="1" applyBorder="1" applyAlignment="1">
      <alignment horizontal="left" vertical="center" wrapText="1"/>
    </xf>
    <xf numFmtId="1" fontId="29" fillId="11" borderId="4" xfId="24" applyNumberFormat="1" applyFont="1" applyFill="1" applyBorder="1" applyAlignment="1">
      <alignment horizontal="center" vertical="center"/>
    </xf>
    <xf numFmtId="1" fontId="29" fillId="11" borderId="2" xfId="24" applyNumberFormat="1" applyFont="1" applyFill="1" applyBorder="1" applyAlignment="1">
      <alignment horizontal="center" vertical="center"/>
    </xf>
    <xf numFmtId="165" fontId="4" fillId="0" borderId="17" xfId="24" applyNumberFormat="1" applyFont="1" applyBorder="1" applyAlignment="1">
      <alignment horizontal="left" vertical="center"/>
    </xf>
    <xf numFmtId="165" fontId="4" fillId="0" borderId="9" xfId="24" applyNumberFormat="1" applyFont="1" applyBorder="1" applyAlignment="1">
      <alignment horizontal="left" vertical="center"/>
    </xf>
    <xf numFmtId="165" fontId="4" fillId="0" borderId="19" xfId="24" applyNumberFormat="1" applyFont="1" applyBorder="1" applyAlignment="1">
      <alignment horizontal="left" vertical="center"/>
    </xf>
    <xf numFmtId="49" fontId="4" fillId="0" borderId="18" xfId="24" applyNumberFormat="1" applyFont="1" applyBorder="1" applyAlignment="1">
      <alignment horizontal="left" vertical="center" wrapText="1"/>
    </xf>
    <xf numFmtId="49" fontId="4" fillId="0" borderId="10" xfId="24" applyNumberFormat="1" applyFont="1" applyBorder="1" applyAlignment="1">
      <alignment horizontal="left" vertical="center" wrapText="1"/>
    </xf>
    <xf numFmtId="49" fontId="4" fillId="0" borderId="9" xfId="24" applyNumberFormat="1" applyFont="1" applyBorder="1" applyAlignment="1">
      <alignment vertical="center" wrapText="1"/>
    </xf>
    <xf numFmtId="49" fontId="4" fillId="0" borderId="19" xfId="24" applyNumberFormat="1" applyFont="1" applyBorder="1" applyAlignment="1">
      <alignment vertical="center" wrapText="1"/>
    </xf>
    <xf numFmtId="0" fontId="4" fillId="0" borderId="9" xfId="24" applyFont="1" applyBorder="1" applyAlignment="1">
      <alignment vertical="center" wrapText="1"/>
    </xf>
    <xf numFmtId="0" fontId="4" fillId="0" borderId="19" xfId="24" applyFont="1" applyBorder="1" applyAlignment="1">
      <alignment vertical="center" wrapText="1"/>
    </xf>
    <xf numFmtId="49" fontId="4" fillId="0" borderId="8" xfId="24" applyNumberFormat="1" applyFont="1" applyBorder="1" applyAlignment="1">
      <alignment horizontal="left" vertical="center" wrapText="1"/>
    </xf>
    <xf numFmtId="49" fontId="4" fillId="0" borderId="18" xfId="24" applyNumberFormat="1" applyFont="1" applyBorder="1" applyAlignment="1">
      <alignment horizontal="left" vertical="center"/>
    </xf>
    <xf numFmtId="49" fontId="4" fillId="0" borderId="8" xfId="24" applyNumberFormat="1" applyFont="1" applyBorder="1" applyAlignment="1">
      <alignment horizontal="left" vertical="center"/>
    </xf>
    <xf numFmtId="49" fontId="4" fillId="0" borderId="10" xfId="24" applyNumberFormat="1" applyFont="1" applyBorder="1" applyAlignment="1">
      <alignment horizontal="left" vertical="center"/>
    </xf>
    <xf numFmtId="49" fontId="4" fillId="0" borderId="17" xfId="24" applyNumberFormat="1" applyFont="1" applyBorder="1" applyAlignment="1">
      <alignment vertical="center" wrapText="1"/>
    </xf>
    <xf numFmtId="49" fontId="4" fillId="0" borderId="18" xfId="24" applyNumberFormat="1" applyFont="1" applyBorder="1" applyAlignment="1">
      <alignment vertical="center"/>
    </xf>
    <xf numFmtId="49" fontId="4" fillId="0" borderId="8" xfId="24" applyNumberFormat="1" applyFont="1" applyBorder="1" applyAlignment="1">
      <alignment vertical="center"/>
    </xf>
    <xf numFmtId="49" fontId="4" fillId="0" borderId="10" xfId="24" applyNumberFormat="1" applyFont="1" applyBorder="1" applyAlignment="1">
      <alignment vertical="center"/>
    </xf>
    <xf numFmtId="0" fontId="15" fillId="0" borderId="96" xfId="14" applyFont="1" applyBorder="1" applyAlignment="1">
      <alignment horizontal="center" vertical="center" wrapText="1"/>
    </xf>
    <xf numFmtId="0" fontId="15" fillId="0" borderId="50" xfId="14" applyFont="1" applyBorder="1" applyAlignment="1">
      <alignment horizontal="center" vertical="center"/>
    </xf>
    <xf numFmtId="0" fontId="15" fillId="0" borderId="97" xfId="14" applyFont="1" applyBorder="1" applyAlignment="1">
      <alignment horizontal="center" vertical="center"/>
    </xf>
    <xf numFmtId="0" fontId="15" fillId="0" borderId="88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5" fillId="0" borderId="87" xfId="0" applyFont="1" applyBorder="1" applyAlignment="1">
      <alignment horizontal="right"/>
    </xf>
    <xf numFmtId="165" fontId="29" fillId="11" borderId="6" xfId="14" applyNumberFormat="1" applyFont="1" applyFill="1" applyBorder="1" applyAlignment="1">
      <alignment horizontal="center" vertical="center" wrapText="1"/>
    </xf>
    <xf numFmtId="165" fontId="29" fillId="11" borderId="17" xfId="14" applyNumberFormat="1" applyFont="1" applyFill="1" applyBorder="1" applyAlignment="1">
      <alignment horizontal="center" vertical="center" wrapText="1"/>
    </xf>
    <xf numFmtId="0" fontId="29" fillId="11" borderId="6" xfId="14" applyFont="1" applyFill="1" applyBorder="1" applyAlignment="1">
      <alignment horizontal="center" vertical="center" wrapText="1"/>
    </xf>
    <xf numFmtId="0" fontId="29" fillId="11" borderId="17" xfId="14" applyFont="1" applyFill="1" applyBorder="1" applyAlignment="1">
      <alignment horizontal="center" vertical="center" wrapText="1"/>
    </xf>
    <xf numFmtId="0" fontId="29" fillId="11" borderId="1" xfId="14" applyFont="1" applyFill="1" applyBorder="1" applyAlignment="1">
      <alignment horizontal="center" vertical="center" wrapText="1"/>
    </xf>
    <xf numFmtId="0" fontId="29" fillId="11" borderId="69" xfId="14" applyFont="1" applyFill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24" fillId="0" borderId="78" xfId="0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59" xfId="0" applyFont="1" applyBorder="1" applyAlignment="1">
      <alignment horizontal="right" vertical="center"/>
    </xf>
    <xf numFmtId="2" fontId="3" fillId="8" borderId="17" xfId="0" applyNumberFormat="1" applyFont="1" applyFill="1" applyBorder="1" applyAlignment="1">
      <alignment horizontal="right" vertical="center" wrapText="1"/>
    </xf>
    <xf numFmtId="2" fontId="3" fillId="8" borderId="19" xfId="0" applyNumberFormat="1" applyFont="1" applyFill="1" applyBorder="1" applyAlignment="1">
      <alignment horizontal="right" vertical="center" wrapText="1"/>
    </xf>
    <xf numFmtId="0" fontId="3" fillId="8" borderId="72" xfId="0" applyFont="1" applyFill="1" applyBorder="1" applyAlignment="1">
      <alignment horizontal="right" vertical="center" wrapText="1"/>
    </xf>
    <xf numFmtId="0" fontId="3" fillId="8" borderId="105" xfId="0" applyFont="1" applyFill="1" applyBorder="1" applyAlignment="1">
      <alignment horizontal="right" vertical="center" wrapText="1"/>
    </xf>
    <xf numFmtId="0" fontId="3" fillId="8" borderId="95" xfId="0" applyFont="1" applyFill="1" applyBorder="1" applyAlignment="1">
      <alignment horizontal="center" vertical="center"/>
    </xf>
    <xf numFmtId="0" fontId="3" fillId="8" borderId="9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right" vertical="center" wrapText="1"/>
    </xf>
    <xf numFmtId="0" fontId="3" fillId="8" borderId="17" xfId="0" applyFont="1" applyFill="1" applyBorder="1" applyAlignment="1">
      <alignment horizontal="right" vertical="center" wrapText="1"/>
    </xf>
    <xf numFmtId="0" fontId="3" fillId="8" borderId="19" xfId="0" applyFont="1" applyFill="1" applyBorder="1" applyAlignment="1">
      <alignment horizontal="right" vertical="center" wrapText="1"/>
    </xf>
    <xf numFmtId="0" fontId="22" fillId="0" borderId="95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29" fillId="11" borderId="5" xfId="25" applyFont="1" applyFill="1" applyBorder="1" applyAlignment="1">
      <alignment horizontal="center" vertical="center"/>
    </xf>
    <xf numFmtId="0" fontId="29" fillId="11" borderId="70" xfId="25" applyFont="1" applyFill="1" applyBorder="1" applyAlignment="1">
      <alignment horizontal="center" vertical="center"/>
    </xf>
    <xf numFmtId="0" fontId="27" fillId="0" borderId="78" xfId="25" applyFont="1" applyBorder="1" applyAlignment="1">
      <alignment horizontal="right" vertical="center"/>
    </xf>
    <xf numFmtId="0" fontId="27" fillId="0" borderId="0" xfId="25" applyFont="1" applyAlignment="1">
      <alignment horizontal="right" vertical="center"/>
    </xf>
    <xf numFmtId="0" fontId="27" fillId="0" borderId="59" xfId="25" applyFont="1" applyBorder="1" applyAlignment="1">
      <alignment horizontal="right" vertical="center"/>
    </xf>
    <xf numFmtId="0" fontId="29" fillId="11" borderId="2" xfId="25" applyFont="1" applyFill="1" applyBorder="1" applyAlignment="1">
      <alignment horizontal="center" vertical="center"/>
    </xf>
    <xf numFmtId="0" fontId="29" fillId="11" borderId="72" xfId="25" applyFont="1" applyFill="1" applyBorder="1" applyAlignment="1">
      <alignment horizontal="center" vertical="center" wrapText="1"/>
    </xf>
    <xf numFmtId="0" fontId="29" fillId="11" borderId="105" xfId="25" applyFont="1" applyFill="1" applyBorder="1" applyAlignment="1">
      <alignment horizontal="center" vertical="center" wrapText="1"/>
    </xf>
    <xf numFmtId="0" fontId="3" fillId="0" borderId="88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87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textRotation="90"/>
    </xf>
    <xf numFmtId="0" fontId="3" fillId="0" borderId="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9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9" borderId="1" xfId="0" applyFont="1" applyFill="1" applyBorder="1" applyAlignment="1">
      <alignment horizontal="left" vertical="center" wrapText="1"/>
    </xf>
    <xf numFmtId="0" fontId="20" fillId="0" borderId="7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" fillId="9" borderId="95" xfId="25" applyFont="1" applyFill="1" applyBorder="1" applyAlignment="1">
      <alignment horizontal="left" vertical="center" wrapText="1"/>
    </xf>
    <xf numFmtId="0" fontId="3" fillId="9" borderId="90" xfId="25" applyFont="1" applyFill="1" applyBorder="1" applyAlignment="1">
      <alignment horizontal="left" vertical="center"/>
    </xf>
    <xf numFmtId="164" fontId="3" fillId="0" borderId="96" xfId="15" applyFont="1" applyBorder="1" applyAlignment="1">
      <alignment horizontal="center" vertical="center"/>
    </xf>
    <xf numFmtId="164" fontId="3" fillId="0" borderId="50" xfId="15" applyFont="1" applyBorder="1" applyAlignment="1">
      <alignment horizontal="center" vertical="center"/>
    </xf>
    <xf numFmtId="164" fontId="3" fillId="0" borderId="97" xfId="15" applyFont="1" applyBorder="1" applyAlignment="1">
      <alignment horizontal="center" vertical="center"/>
    </xf>
    <xf numFmtId="0" fontId="15" fillId="0" borderId="78" xfId="23" applyFont="1" applyBorder="1" applyAlignment="1">
      <alignment horizontal="right" vertical="center"/>
    </xf>
    <xf numFmtId="0" fontId="15" fillId="0" borderId="0" xfId="23" applyFont="1" applyAlignment="1">
      <alignment horizontal="right" vertical="center"/>
    </xf>
    <xf numFmtId="0" fontId="15" fillId="0" borderId="59" xfId="23" applyFont="1" applyBorder="1" applyAlignment="1">
      <alignment horizontal="right" vertical="center"/>
    </xf>
    <xf numFmtId="164" fontId="29" fillId="11" borderId="95" xfId="15" applyFont="1" applyFill="1" applyBorder="1" applyAlignment="1">
      <alignment horizontal="left" vertical="center"/>
    </xf>
    <xf numFmtId="164" fontId="29" fillId="11" borderId="90" xfId="15" applyFont="1" applyFill="1" applyBorder="1" applyAlignment="1">
      <alignment horizontal="left" vertical="center"/>
    </xf>
    <xf numFmtId="164" fontId="29" fillId="11" borderId="17" xfId="15" applyFont="1" applyFill="1" applyBorder="1" applyAlignment="1">
      <alignment horizontal="center" vertical="center" wrapText="1"/>
    </xf>
    <xf numFmtId="164" fontId="29" fillId="11" borderId="19" xfId="15" applyFont="1" applyFill="1" applyBorder="1" applyAlignment="1">
      <alignment horizontal="center" vertical="center" wrapText="1"/>
    </xf>
    <xf numFmtId="164" fontId="29" fillId="11" borderId="2" xfId="15" applyFont="1" applyFill="1" applyBorder="1" applyAlignment="1">
      <alignment horizontal="center" vertical="center"/>
    </xf>
    <xf numFmtId="164" fontId="29" fillId="11" borderId="1" xfId="15" applyFont="1" applyFill="1" applyBorder="1" applyAlignment="1">
      <alignment horizontal="center" vertical="center"/>
    </xf>
    <xf numFmtId="49" fontId="29" fillId="11" borderId="72" xfId="15" applyNumberFormat="1" applyFont="1" applyFill="1" applyBorder="1" applyAlignment="1">
      <alignment horizontal="right" vertical="center" wrapText="1"/>
    </xf>
    <xf numFmtId="49" fontId="29" fillId="11" borderId="105" xfId="15" applyNumberFormat="1" applyFont="1" applyFill="1" applyBorder="1" applyAlignment="1">
      <alignment horizontal="right" vertical="center" wrapText="1"/>
    </xf>
    <xf numFmtId="49" fontId="4" fillId="0" borderId="95" xfId="25" applyNumberFormat="1" applyFont="1" applyBorder="1" applyAlignment="1">
      <alignment horizontal="left" vertical="center"/>
    </xf>
    <xf numFmtId="49" fontId="4" fillId="0" borderId="90" xfId="25" applyNumberFormat="1" applyFont="1" applyBorder="1" applyAlignment="1">
      <alignment horizontal="left" vertical="center"/>
    </xf>
    <xf numFmtId="0" fontId="3" fillId="9" borderId="95" xfId="25" applyFont="1" applyFill="1" applyBorder="1" applyAlignment="1">
      <alignment horizontal="left" vertical="center"/>
    </xf>
    <xf numFmtId="49" fontId="4" fillId="0" borderId="75" xfId="25" applyNumberFormat="1" applyFont="1" applyBorder="1" applyAlignment="1">
      <alignment horizontal="left" vertical="center"/>
    </xf>
    <xf numFmtId="0" fontId="3" fillId="9" borderId="98" xfId="25" applyFont="1" applyFill="1" applyBorder="1" applyAlignment="1">
      <alignment horizontal="left" vertical="center"/>
    </xf>
    <xf numFmtId="0" fontId="3" fillId="9" borderId="100" xfId="25" applyFont="1" applyFill="1" applyBorder="1" applyAlignment="1">
      <alignment horizontal="left" vertical="center"/>
    </xf>
    <xf numFmtId="0" fontId="3" fillId="9" borderId="99" xfId="25" applyFont="1" applyFill="1" applyBorder="1" applyAlignment="1">
      <alignment horizontal="left" vertical="center"/>
    </xf>
    <xf numFmtId="0" fontId="4" fillId="0" borderId="95" xfId="28" applyFont="1" applyBorder="1" applyAlignment="1">
      <alignment horizontal="left" vertical="center"/>
    </xf>
    <xf numFmtId="0" fontId="4" fillId="0" borderId="100" xfId="28" applyFont="1" applyBorder="1" applyAlignment="1">
      <alignment horizontal="left" vertical="center"/>
    </xf>
    <xf numFmtId="0" fontId="4" fillId="0" borderId="90" xfId="28" applyFont="1" applyBorder="1" applyAlignment="1">
      <alignment horizontal="left" vertical="center"/>
    </xf>
    <xf numFmtId="0" fontId="41" fillId="0" borderId="96" xfId="28" applyFont="1" applyBorder="1" applyAlignment="1">
      <alignment horizontal="center" vertical="center"/>
    </xf>
    <xf numFmtId="0" fontId="41" fillId="0" borderId="50" xfId="28" applyFont="1" applyBorder="1" applyAlignment="1">
      <alignment horizontal="center" vertical="center"/>
    </xf>
    <xf numFmtId="0" fontId="41" fillId="0" borderId="97" xfId="28" applyFont="1" applyBorder="1" applyAlignment="1">
      <alignment horizontal="center" vertical="center"/>
    </xf>
    <xf numFmtId="164" fontId="29" fillId="11" borderId="66" xfId="15" applyFont="1" applyFill="1" applyBorder="1" applyAlignment="1">
      <alignment horizontal="left" vertical="center"/>
    </xf>
    <xf numFmtId="49" fontId="29" fillId="11" borderId="69" xfId="15" applyNumberFormat="1" applyFont="1" applyFill="1" applyBorder="1" applyAlignment="1">
      <alignment horizontal="right" vertical="center" wrapText="1"/>
    </xf>
    <xf numFmtId="0" fontId="15" fillId="0" borderId="96" xfId="24" applyFont="1" applyBorder="1" applyAlignment="1">
      <alignment horizontal="center" vertical="center"/>
    </xf>
    <xf numFmtId="0" fontId="15" fillId="0" borderId="50" xfId="24" applyFont="1" applyBorder="1" applyAlignment="1">
      <alignment horizontal="center" vertical="center"/>
    </xf>
    <xf numFmtId="0" fontId="15" fillId="0" borderId="97" xfId="24" applyFont="1" applyBorder="1" applyAlignment="1">
      <alignment horizontal="center" vertical="center"/>
    </xf>
    <xf numFmtId="0" fontId="15" fillId="0" borderId="88" xfId="24" applyFont="1" applyBorder="1" applyAlignment="1">
      <alignment horizontal="right" vertical="center"/>
    </xf>
    <xf numFmtId="0" fontId="15" fillId="0" borderId="12" xfId="24" applyFont="1" applyBorder="1" applyAlignment="1">
      <alignment horizontal="right" vertical="center"/>
    </xf>
    <xf numFmtId="0" fontId="15" fillId="0" borderId="87" xfId="24" applyFont="1" applyBorder="1" applyAlignment="1">
      <alignment horizontal="right" vertical="center"/>
    </xf>
    <xf numFmtId="0" fontId="29" fillId="11" borderId="66" xfId="24" applyFont="1" applyFill="1" applyBorder="1" applyAlignment="1">
      <alignment horizontal="center" vertical="center" wrapText="1"/>
    </xf>
    <xf numFmtId="0" fontId="29" fillId="11" borderId="2" xfId="24" applyFont="1" applyFill="1" applyBorder="1" applyAlignment="1">
      <alignment horizontal="center" vertical="center" wrapText="1"/>
    </xf>
    <xf numFmtId="0" fontId="29" fillId="11" borderId="1" xfId="24" applyFont="1" applyFill="1" applyBorder="1" applyAlignment="1">
      <alignment horizontal="center" vertical="center" wrapText="1"/>
    </xf>
    <xf numFmtId="0" fontId="29" fillId="11" borderId="72" xfId="24" applyFont="1" applyFill="1" applyBorder="1" applyAlignment="1">
      <alignment horizontal="center" vertical="center" wrapText="1"/>
    </xf>
    <xf numFmtId="0" fontId="29" fillId="11" borderId="87" xfId="24" applyFont="1" applyFill="1" applyBorder="1" applyAlignment="1">
      <alignment horizontal="center" vertical="center" wrapText="1"/>
    </xf>
    <xf numFmtId="49" fontId="38" fillId="0" borderId="114" xfId="25" applyNumberFormat="1" applyFont="1" applyBorder="1" applyAlignment="1">
      <alignment horizontal="left" vertical="center"/>
    </xf>
    <xf numFmtId="49" fontId="38" fillId="0" borderId="78" xfId="25" applyNumberFormat="1" applyFont="1" applyBorder="1" applyAlignment="1">
      <alignment horizontal="left" vertical="center"/>
    </xf>
    <xf numFmtId="49" fontId="38" fillId="0" borderId="88" xfId="25" applyNumberFormat="1" applyFont="1" applyBorder="1" applyAlignment="1">
      <alignment horizontal="left" vertical="center"/>
    </xf>
    <xf numFmtId="165" fontId="15" fillId="0" borderId="96" xfId="24" applyNumberFormat="1" applyFont="1" applyBorder="1" applyAlignment="1">
      <alignment horizontal="center" vertical="center"/>
    </xf>
    <xf numFmtId="165" fontId="15" fillId="0" borderId="50" xfId="24" applyNumberFormat="1" applyFont="1" applyBorder="1" applyAlignment="1">
      <alignment horizontal="center" vertical="center"/>
    </xf>
    <xf numFmtId="165" fontId="15" fillId="0" borderId="97" xfId="24" applyNumberFormat="1" applyFont="1" applyBorder="1" applyAlignment="1">
      <alignment horizontal="center" vertical="center"/>
    </xf>
    <xf numFmtId="0" fontId="15" fillId="0" borderId="88" xfId="24" applyFont="1" applyBorder="1" applyAlignment="1">
      <alignment horizontal="right" vertical="center" wrapText="1"/>
    </xf>
    <xf numFmtId="0" fontId="15" fillId="0" borderId="12" xfId="24" applyFont="1" applyBorder="1" applyAlignment="1">
      <alignment horizontal="right" vertical="center" wrapText="1"/>
    </xf>
    <xf numFmtId="0" fontId="15" fillId="0" borderId="87" xfId="24" applyFont="1" applyBorder="1" applyAlignment="1">
      <alignment horizontal="right" vertical="center" wrapText="1"/>
    </xf>
    <xf numFmtId="49" fontId="4" fillId="0" borderId="58" xfId="25" applyNumberFormat="1" applyFont="1" applyBorder="1" applyAlignment="1">
      <alignment horizontal="left" vertical="center"/>
    </xf>
    <xf numFmtId="49" fontId="4" fillId="0" borderId="60" xfId="25" applyNumberFormat="1" applyFont="1" applyBorder="1" applyAlignment="1">
      <alignment horizontal="left" vertical="center"/>
    </xf>
    <xf numFmtId="49" fontId="3" fillId="9" borderId="114" xfId="25" applyNumberFormat="1" applyFont="1" applyFill="1" applyBorder="1" applyAlignment="1">
      <alignment horizontal="left" vertical="center"/>
    </xf>
    <xf numFmtId="49" fontId="3" fillId="9" borderId="78" xfId="25" applyNumberFormat="1" applyFont="1" applyFill="1" applyBorder="1" applyAlignment="1">
      <alignment horizontal="left" vertical="center"/>
    </xf>
    <xf numFmtId="49" fontId="3" fillId="9" borderId="88" xfId="25" applyNumberFormat="1" applyFont="1" applyFill="1" applyBorder="1" applyAlignment="1">
      <alignment horizontal="left" vertical="center"/>
    </xf>
    <xf numFmtId="0" fontId="3" fillId="0" borderId="88" xfId="24" applyFont="1" applyBorder="1" applyAlignment="1">
      <alignment horizontal="right" vertical="center"/>
    </xf>
    <xf numFmtId="0" fontId="3" fillId="0" borderId="12" xfId="24" applyFont="1" applyBorder="1" applyAlignment="1">
      <alignment horizontal="right" vertical="center"/>
    </xf>
    <xf numFmtId="0" fontId="3" fillId="0" borderId="87" xfId="24" applyFont="1" applyBorder="1" applyAlignment="1">
      <alignment horizontal="right" vertical="center"/>
    </xf>
    <xf numFmtId="165" fontId="29" fillId="11" borderId="114" xfId="24" applyNumberFormat="1" applyFont="1" applyFill="1" applyBorder="1" applyAlignment="1">
      <alignment horizontal="center" vertical="center" wrapText="1"/>
    </xf>
    <xf numFmtId="165" fontId="29" fillId="11" borderId="88" xfId="24" applyNumberFormat="1" applyFont="1" applyFill="1" applyBorder="1" applyAlignment="1">
      <alignment horizontal="center" vertical="center" wrapText="1"/>
    </xf>
    <xf numFmtId="165" fontId="29" fillId="11" borderId="17" xfId="24" applyNumberFormat="1" applyFont="1" applyFill="1" applyBorder="1" applyAlignment="1">
      <alignment horizontal="center" vertical="center" wrapText="1"/>
    </xf>
    <xf numFmtId="165" fontId="29" fillId="11" borderId="19" xfId="24" applyNumberFormat="1" applyFont="1" applyFill="1" applyBorder="1" applyAlignment="1">
      <alignment horizontal="center" vertical="center" wrapText="1"/>
    </xf>
    <xf numFmtId="165" fontId="29" fillId="11" borderId="2" xfId="24" applyNumberFormat="1" applyFont="1" applyFill="1" applyBorder="1" applyAlignment="1">
      <alignment horizontal="center" textRotation="90" wrapText="1"/>
    </xf>
    <xf numFmtId="165" fontId="29" fillId="11" borderId="6" xfId="24" applyNumberFormat="1" applyFont="1" applyFill="1" applyBorder="1" applyAlignment="1">
      <alignment horizontal="center" textRotation="90" wrapText="1"/>
    </xf>
    <xf numFmtId="165" fontId="29" fillId="11" borderId="1" xfId="24" applyNumberFormat="1" applyFont="1" applyFill="1" applyBorder="1" applyAlignment="1">
      <alignment horizontal="center" textRotation="90" wrapText="1"/>
    </xf>
    <xf numFmtId="165" fontId="29" fillId="11" borderId="17" xfId="24" applyNumberFormat="1" applyFont="1" applyFill="1" applyBorder="1" applyAlignment="1">
      <alignment horizontal="center" textRotation="90" wrapText="1"/>
    </xf>
    <xf numFmtId="165" fontId="29" fillId="11" borderId="4" xfId="24" applyNumberFormat="1" applyFont="1" applyFill="1" applyBorder="1" applyAlignment="1">
      <alignment horizontal="center" wrapText="1"/>
    </xf>
    <xf numFmtId="165" fontId="29" fillId="11" borderId="2" xfId="24" applyNumberFormat="1" applyFont="1" applyFill="1" applyBorder="1" applyAlignment="1">
      <alignment horizontal="center" wrapText="1"/>
    </xf>
    <xf numFmtId="165" fontId="29" fillId="11" borderId="72" xfId="24" applyNumberFormat="1" applyFont="1" applyFill="1" applyBorder="1" applyAlignment="1">
      <alignment horizontal="center" textRotation="90" wrapText="1"/>
    </xf>
    <xf numFmtId="165" fontId="29" fillId="11" borderId="105" xfId="24" applyNumberFormat="1" applyFont="1" applyFill="1" applyBorder="1" applyAlignment="1">
      <alignment horizontal="center" textRotation="90" wrapText="1"/>
    </xf>
    <xf numFmtId="165" fontId="29" fillId="11" borderId="9" xfId="24" applyNumberFormat="1" applyFont="1" applyFill="1" applyBorder="1" applyAlignment="1">
      <alignment horizontal="center" textRotation="90" wrapText="1"/>
    </xf>
    <xf numFmtId="49" fontId="3" fillId="9" borderId="95" xfId="25" applyNumberFormat="1" applyFont="1" applyFill="1" applyBorder="1" applyAlignment="1">
      <alignment horizontal="left" vertical="center"/>
    </xf>
    <xf numFmtId="49" fontId="3" fillId="9" borderId="58" xfId="25" applyNumberFormat="1" applyFont="1" applyFill="1" applyBorder="1" applyAlignment="1">
      <alignment horizontal="left" vertical="center"/>
    </xf>
    <xf numFmtId="49" fontId="3" fillId="9" borderId="90" xfId="25" applyNumberFormat="1" applyFont="1" applyFill="1" applyBorder="1" applyAlignment="1">
      <alignment horizontal="left" vertical="center"/>
    </xf>
    <xf numFmtId="49" fontId="4" fillId="0" borderId="75" xfId="24" applyNumberFormat="1" applyFont="1" applyBorder="1" applyAlignment="1">
      <alignment horizontal="left" vertical="center"/>
    </xf>
    <xf numFmtId="49" fontId="4" fillId="0" borderId="58" xfId="24" applyNumberFormat="1" applyFont="1" applyBorder="1" applyAlignment="1">
      <alignment horizontal="left" vertical="center"/>
    </xf>
    <xf numFmtId="49" fontId="4" fillId="0" borderId="60" xfId="24" applyNumberFormat="1" applyFont="1" applyBorder="1" applyAlignment="1">
      <alignment horizontal="left" vertical="center"/>
    </xf>
    <xf numFmtId="49" fontId="4" fillId="0" borderId="136" xfId="24" applyNumberFormat="1" applyFont="1" applyBorder="1" applyAlignment="1">
      <alignment horizontal="left" vertical="center"/>
    </xf>
    <xf numFmtId="49" fontId="4" fillId="0" borderId="137" xfId="24" applyNumberFormat="1" applyFont="1" applyBorder="1" applyAlignment="1">
      <alignment horizontal="left" vertical="center"/>
    </xf>
    <xf numFmtId="49" fontId="4" fillId="0" borderId="51" xfId="24" applyNumberFormat="1" applyFont="1" applyBorder="1" applyAlignment="1">
      <alignment horizontal="left" vertical="center" wrapText="1"/>
    </xf>
    <xf numFmtId="49" fontId="4" fillId="0" borderId="80" xfId="24" applyNumberFormat="1" applyFont="1" applyBorder="1" applyAlignment="1">
      <alignment horizontal="left" vertical="center" wrapText="1"/>
    </xf>
    <xf numFmtId="0" fontId="29" fillId="11" borderId="5" xfId="24" applyFont="1" applyFill="1" applyBorder="1" applyAlignment="1">
      <alignment horizontal="center" vertical="center" wrapText="1"/>
    </xf>
    <xf numFmtId="0" fontId="29" fillId="11" borderId="70" xfId="24" applyFont="1" applyFill="1" applyBorder="1" applyAlignment="1">
      <alignment horizontal="center" vertical="center" wrapText="1"/>
    </xf>
    <xf numFmtId="0" fontId="29" fillId="11" borderId="7" xfId="24" applyFont="1" applyFill="1" applyBorder="1" applyAlignment="1">
      <alignment horizontal="center" vertical="center" wrapText="1"/>
    </xf>
    <xf numFmtId="0" fontId="29" fillId="11" borderId="12" xfId="24" applyFont="1" applyFill="1" applyBorder="1" applyAlignment="1">
      <alignment horizontal="center" vertical="center" wrapText="1"/>
    </xf>
    <xf numFmtId="0" fontId="29" fillId="11" borderId="17" xfId="24" applyFont="1" applyFill="1" applyBorder="1" applyAlignment="1">
      <alignment horizontal="center" textRotation="90" wrapText="1"/>
    </xf>
    <xf numFmtId="0" fontId="29" fillId="11" borderId="19" xfId="24" applyFont="1" applyFill="1" applyBorder="1" applyAlignment="1">
      <alignment horizontal="center" textRotation="90" wrapText="1"/>
    </xf>
    <xf numFmtId="0" fontId="29" fillId="11" borderId="95" xfId="24" applyFont="1" applyFill="1" applyBorder="1" applyAlignment="1">
      <alignment horizontal="center" vertical="center" wrapText="1"/>
    </xf>
    <xf numFmtId="0" fontId="29" fillId="11" borderId="90" xfId="24" applyFont="1" applyFill="1" applyBorder="1" applyAlignment="1">
      <alignment horizontal="center" vertical="center" wrapText="1"/>
    </xf>
    <xf numFmtId="0" fontId="29" fillId="11" borderId="2" xfId="24" applyFont="1" applyFill="1" applyBorder="1" applyAlignment="1">
      <alignment horizontal="center" textRotation="90" wrapText="1"/>
    </xf>
    <xf numFmtId="0" fontId="29" fillId="11" borderId="1" xfId="24" applyFont="1" applyFill="1" applyBorder="1" applyAlignment="1">
      <alignment horizontal="center" textRotation="90" wrapText="1"/>
    </xf>
    <xf numFmtId="0" fontId="29" fillId="11" borderId="4" xfId="24" applyFont="1" applyFill="1" applyBorder="1" applyAlignment="1">
      <alignment horizontal="center" vertical="center" wrapText="1"/>
    </xf>
    <xf numFmtId="0" fontId="29" fillId="11" borderId="72" xfId="24" applyFont="1" applyFill="1" applyBorder="1" applyAlignment="1">
      <alignment horizontal="center" textRotation="90" wrapText="1"/>
    </xf>
    <xf numFmtId="0" fontId="29" fillId="11" borderId="105" xfId="24" applyFont="1" applyFill="1" applyBorder="1" applyAlignment="1">
      <alignment horizontal="center" textRotation="90" wrapText="1"/>
    </xf>
    <xf numFmtId="0" fontId="4" fillId="0" borderId="1" xfId="24" applyFont="1" applyFill="1" applyBorder="1" applyAlignment="1">
      <alignment horizontal="left" vertical="center"/>
    </xf>
    <xf numFmtId="0" fontId="15" fillId="0" borderId="78" xfId="0" applyFont="1" applyBorder="1" applyAlignment="1">
      <alignment horizontal="right" vertical="center"/>
    </xf>
    <xf numFmtId="0" fontId="15" fillId="0" borderId="59" xfId="0" applyFont="1" applyBorder="1" applyAlignment="1">
      <alignment horizontal="right" vertical="center"/>
    </xf>
    <xf numFmtId="0" fontId="30" fillId="11" borderId="95" xfId="0" applyFont="1" applyFill="1" applyBorder="1" applyAlignment="1">
      <alignment horizontal="left" vertical="center"/>
    </xf>
    <xf numFmtId="0" fontId="30" fillId="11" borderId="58" xfId="0" applyFont="1" applyFill="1" applyBorder="1" applyAlignment="1">
      <alignment horizontal="left" vertical="center"/>
    </xf>
    <xf numFmtId="0" fontId="30" fillId="11" borderId="90" xfId="0" applyFont="1" applyFill="1" applyBorder="1" applyAlignment="1">
      <alignment horizontal="left" vertical="center"/>
    </xf>
    <xf numFmtId="165" fontId="30" fillId="11" borderId="4" xfId="0" applyNumberFormat="1" applyFont="1" applyFill="1" applyBorder="1" applyAlignment="1">
      <alignment horizontal="center" vertical="center"/>
    </xf>
    <xf numFmtId="165" fontId="30" fillId="11" borderId="5" xfId="0" applyNumberFormat="1" applyFont="1" applyFill="1" applyBorder="1" applyAlignment="1">
      <alignment horizontal="center" vertical="center"/>
    </xf>
    <xf numFmtId="165" fontId="30" fillId="11" borderId="2" xfId="0" applyNumberFormat="1" applyFont="1" applyFill="1" applyBorder="1" applyAlignment="1">
      <alignment horizontal="center" vertical="center"/>
    </xf>
    <xf numFmtId="165" fontId="30" fillId="11" borderId="70" xfId="0" applyNumberFormat="1" applyFont="1" applyFill="1" applyBorder="1" applyAlignment="1">
      <alignment horizontal="center" vertical="center"/>
    </xf>
    <xf numFmtId="165" fontId="30" fillId="11" borderId="10" xfId="0" applyNumberFormat="1" applyFont="1" applyFill="1" applyBorder="1" applyAlignment="1">
      <alignment horizontal="center" vertical="center"/>
    </xf>
    <xf numFmtId="165" fontId="30" fillId="11" borderId="12" xfId="0" applyNumberFormat="1" applyFont="1" applyFill="1" applyBorder="1" applyAlignment="1">
      <alignment horizontal="center" vertical="center"/>
    </xf>
    <xf numFmtId="165" fontId="30" fillId="11" borderId="11" xfId="0" applyNumberFormat="1" applyFont="1" applyFill="1" applyBorder="1" applyAlignment="1">
      <alignment horizontal="center" vertical="center"/>
    </xf>
    <xf numFmtId="165" fontId="30" fillId="11" borderId="1" xfId="0" applyNumberFormat="1" applyFont="1" applyFill="1" applyBorder="1" applyAlignment="1">
      <alignment horizontal="center" vertical="center" textRotation="90" wrapText="1"/>
    </xf>
    <xf numFmtId="165" fontId="30" fillId="11" borderId="72" xfId="0" applyNumberFormat="1" applyFont="1" applyFill="1" applyBorder="1" applyAlignment="1">
      <alignment horizontal="center" vertical="center" textRotation="90" wrapText="1"/>
    </xf>
    <xf numFmtId="165" fontId="30" fillId="11" borderId="105" xfId="0" applyNumberFormat="1" applyFont="1" applyFill="1" applyBorder="1" applyAlignment="1">
      <alignment horizontal="center" vertical="center" textRotation="90" wrapText="1"/>
    </xf>
    <xf numFmtId="0" fontId="29" fillId="11" borderId="95" xfId="0" applyFont="1" applyFill="1" applyBorder="1" applyAlignment="1">
      <alignment horizontal="left" vertical="center"/>
    </xf>
    <xf numFmtId="0" fontId="29" fillId="11" borderId="58" xfId="0" applyFont="1" applyFill="1" applyBorder="1" applyAlignment="1">
      <alignment horizontal="left" vertical="center"/>
    </xf>
    <xf numFmtId="0" fontId="29" fillId="11" borderId="90" xfId="0" applyFont="1" applyFill="1" applyBorder="1" applyAlignment="1">
      <alignment horizontal="left" vertical="center"/>
    </xf>
    <xf numFmtId="165" fontId="28" fillId="11" borderId="4" xfId="0" applyNumberFormat="1" applyFont="1" applyFill="1" applyBorder="1" applyAlignment="1">
      <alignment horizontal="center" vertical="center"/>
    </xf>
    <xf numFmtId="165" fontId="28" fillId="11" borderId="5" xfId="0" applyNumberFormat="1" applyFont="1" applyFill="1" applyBorder="1" applyAlignment="1">
      <alignment horizontal="center" vertical="center"/>
    </xf>
    <xf numFmtId="165" fontId="28" fillId="11" borderId="2" xfId="0" applyNumberFormat="1" applyFont="1" applyFill="1" applyBorder="1" applyAlignment="1">
      <alignment horizontal="center" vertical="center"/>
    </xf>
    <xf numFmtId="165" fontId="28" fillId="11" borderId="70" xfId="0" applyNumberFormat="1" applyFont="1" applyFill="1" applyBorder="1" applyAlignment="1">
      <alignment horizontal="center" vertical="center"/>
    </xf>
    <xf numFmtId="165" fontId="29" fillId="11" borderId="4" xfId="0" applyNumberFormat="1" applyFont="1" applyFill="1" applyBorder="1" applyAlignment="1">
      <alignment horizontal="center" vertical="center"/>
    </xf>
    <xf numFmtId="165" fontId="29" fillId="11" borderId="5" xfId="0" applyNumberFormat="1" applyFont="1" applyFill="1" applyBorder="1" applyAlignment="1">
      <alignment horizontal="center" vertical="center"/>
    </xf>
    <xf numFmtId="165" fontId="29" fillId="11" borderId="2" xfId="0" applyNumberFormat="1" applyFont="1" applyFill="1" applyBorder="1" applyAlignment="1">
      <alignment horizontal="center" vertical="center"/>
    </xf>
    <xf numFmtId="165" fontId="29" fillId="11" borderId="6" xfId="0" applyNumberFormat="1" applyFont="1" applyFill="1" applyBorder="1" applyAlignment="1">
      <alignment horizontal="center" textRotation="90" wrapText="1"/>
    </xf>
    <xf numFmtId="165" fontId="29" fillId="11" borderId="11" xfId="0" applyNumberFormat="1" applyFont="1" applyFill="1" applyBorder="1" applyAlignment="1">
      <alignment horizontal="center" textRotation="90" wrapText="1"/>
    </xf>
    <xf numFmtId="165" fontId="29" fillId="11" borderId="17" xfId="0" applyNumberFormat="1" applyFont="1" applyFill="1" applyBorder="1" applyAlignment="1">
      <alignment horizontal="center" textRotation="90" wrapText="1"/>
    </xf>
    <xf numFmtId="165" fontId="29" fillId="11" borderId="19" xfId="0" applyNumberFormat="1" applyFont="1" applyFill="1" applyBorder="1" applyAlignment="1">
      <alignment horizontal="center" textRotation="90" wrapText="1"/>
    </xf>
    <xf numFmtId="165" fontId="29" fillId="11" borderId="89" xfId="0" applyNumberFormat="1" applyFont="1" applyFill="1" applyBorder="1" applyAlignment="1">
      <alignment horizontal="center" textRotation="90" wrapText="1"/>
    </xf>
    <xf numFmtId="165" fontId="29" fillId="11" borderId="87" xfId="0" applyNumberFormat="1" applyFont="1" applyFill="1" applyBorder="1" applyAlignment="1">
      <alignment horizontal="center" textRotation="90" wrapText="1"/>
    </xf>
    <xf numFmtId="164" fontId="27" fillId="0" borderId="96" xfId="16" applyFont="1" applyBorder="1" applyAlignment="1">
      <alignment horizontal="center" vertical="center"/>
    </xf>
    <xf numFmtId="164" fontId="27" fillId="0" borderId="50" xfId="16" applyFont="1" applyBorder="1" applyAlignment="1">
      <alignment horizontal="center" vertical="center"/>
    </xf>
    <xf numFmtId="164" fontId="27" fillId="0" borderId="97" xfId="16" applyFont="1" applyBorder="1" applyAlignment="1">
      <alignment horizontal="center" vertical="center"/>
    </xf>
    <xf numFmtId="0" fontId="15" fillId="0" borderId="88" xfId="25" applyFont="1" applyBorder="1" applyAlignment="1">
      <alignment horizontal="right" vertical="center"/>
    </xf>
    <xf numFmtId="0" fontId="15" fillId="0" borderId="12" xfId="25" applyFont="1" applyBorder="1" applyAlignment="1">
      <alignment horizontal="right" vertical="center"/>
    </xf>
    <xf numFmtId="0" fontId="15" fillId="0" borderId="87" xfId="25" applyFont="1" applyBorder="1" applyAlignment="1">
      <alignment horizontal="right" vertical="center"/>
    </xf>
    <xf numFmtId="0" fontId="29" fillId="11" borderId="66" xfId="16" applyNumberFormat="1" applyFont="1" applyFill="1" applyBorder="1" applyAlignment="1">
      <alignment horizontal="left" vertical="center"/>
    </xf>
    <xf numFmtId="0" fontId="29" fillId="11" borderId="1" xfId="16" applyNumberFormat="1" applyFont="1" applyFill="1" applyBorder="1" applyAlignment="1">
      <alignment horizontal="center" vertical="center"/>
    </xf>
    <xf numFmtId="0" fontId="29" fillId="11" borderId="69" xfId="16" applyNumberFormat="1" applyFont="1" applyFill="1" applyBorder="1" applyAlignment="1">
      <alignment horizontal="center" vertical="center"/>
    </xf>
    <xf numFmtId="0" fontId="29" fillId="11" borderId="69" xfId="16" applyNumberFormat="1" applyFont="1" applyFill="1" applyBorder="1" applyAlignment="1">
      <alignment horizontal="center" textRotation="90" wrapText="1"/>
    </xf>
    <xf numFmtId="0" fontId="29" fillId="11" borderId="1" xfId="16" applyNumberFormat="1" applyFont="1" applyFill="1" applyBorder="1" applyAlignment="1">
      <alignment horizontal="center" textRotation="90" wrapText="1"/>
    </xf>
    <xf numFmtId="0" fontId="4" fillId="0" borderId="1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19" xfId="0" applyFont="1" applyBorder="1" applyAlignment="1">
      <alignment horizontal="center" vertical="center" textRotation="90"/>
    </xf>
    <xf numFmtId="49" fontId="3" fillId="9" borderId="86" xfId="0" applyNumberFormat="1" applyFont="1" applyFill="1" applyBorder="1" applyAlignment="1">
      <alignment horizontal="left" vertical="center"/>
    </xf>
    <xf numFmtId="49" fontId="3" fillId="9" borderId="2" xfId="0" applyNumberFormat="1" applyFont="1" applyFill="1" applyBorder="1" applyAlignment="1">
      <alignment horizontal="left" vertical="center"/>
    </xf>
    <xf numFmtId="0" fontId="15" fillId="0" borderId="96" xfId="25" applyFont="1" applyBorder="1" applyAlignment="1">
      <alignment horizontal="center" vertical="center"/>
    </xf>
    <xf numFmtId="0" fontId="15" fillId="0" borderId="50" xfId="25" applyFont="1" applyBorder="1" applyAlignment="1">
      <alignment horizontal="center" vertical="center"/>
    </xf>
    <xf numFmtId="0" fontId="15" fillId="0" borderId="97" xfId="25" applyFont="1" applyBorder="1" applyAlignment="1">
      <alignment horizontal="center" vertical="center"/>
    </xf>
    <xf numFmtId="0" fontId="3" fillId="0" borderId="88" xfId="25" applyFont="1" applyBorder="1" applyAlignment="1">
      <alignment horizontal="right" vertical="center"/>
    </xf>
    <xf numFmtId="0" fontId="3" fillId="0" borderId="12" xfId="25" applyFont="1" applyBorder="1" applyAlignment="1">
      <alignment horizontal="right" vertical="center"/>
    </xf>
    <xf numFmtId="0" fontId="3" fillId="0" borderId="87" xfId="25" applyFont="1" applyBorder="1" applyAlignment="1">
      <alignment horizontal="right" vertical="center"/>
    </xf>
    <xf numFmtId="17" fontId="4" fillId="0" borderId="95" xfId="25" applyNumberFormat="1" applyFont="1" applyBorder="1" applyAlignment="1">
      <alignment horizontal="left" vertical="center"/>
    </xf>
    <xf numFmtId="17" fontId="4" fillId="0" borderId="58" xfId="25" applyNumberFormat="1" applyFont="1" applyBorder="1" applyAlignment="1">
      <alignment horizontal="left" vertical="center"/>
    </xf>
    <xf numFmtId="0" fontId="3" fillId="9" borderId="66" xfId="25" applyFont="1" applyFill="1" applyBorder="1" applyAlignment="1">
      <alignment horizontal="left" vertical="center"/>
    </xf>
    <xf numFmtId="0" fontId="3" fillId="9" borderId="68" xfId="25" applyFont="1" applyFill="1" applyBorder="1" applyAlignment="1">
      <alignment horizontal="left" vertical="center"/>
    </xf>
  </cellXfs>
  <cellStyles count="33">
    <cellStyle name="Excel Built-in Normal" xfId="1" xr:uid="{00000000-0005-0000-0000-000000000000}"/>
    <cellStyle name="Normal" xfId="0" builtinId="0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9 2" xfId="25" xr:uid="{00000000-0005-0000-0000-000006000000}"/>
    <cellStyle name="Normal 2" xfId="6" xr:uid="{00000000-0005-0000-0000-000007000000}"/>
    <cellStyle name="Normal 2 2" xfId="7" xr:uid="{00000000-0005-0000-0000-000008000000}"/>
    <cellStyle name="Normal 2 3" xfId="24" xr:uid="{00000000-0005-0000-0000-000009000000}"/>
    <cellStyle name="Normal 2 4" xfId="31" xr:uid="{00000000-0005-0000-0000-00000A000000}"/>
    <cellStyle name="Normal 3" xfId="8" xr:uid="{00000000-0005-0000-0000-00000B000000}"/>
    <cellStyle name="Normal 3 2" xfId="9" xr:uid="{00000000-0005-0000-0000-00000C000000}"/>
    <cellStyle name="Normal 3 2 2" xfId="28" xr:uid="{00000000-0005-0000-0000-00000D000000}"/>
    <cellStyle name="Normal 3 3" xfId="29" xr:uid="{00000000-0005-0000-0000-00000E000000}"/>
    <cellStyle name="Normal 4" xfId="10" xr:uid="{00000000-0005-0000-0000-00000F000000}"/>
    <cellStyle name="Normal 4 2" xfId="11" xr:uid="{00000000-0005-0000-0000-000010000000}"/>
    <cellStyle name="Normal 4 2 2" xfId="30" xr:uid="{00000000-0005-0000-0000-000011000000}"/>
    <cellStyle name="Normal 4 3" xfId="27" xr:uid="{00000000-0005-0000-0000-000012000000}"/>
    <cellStyle name="Normal 5" xfId="12" xr:uid="{00000000-0005-0000-0000-000013000000}"/>
    <cellStyle name="Normal 6" xfId="13" xr:uid="{00000000-0005-0000-0000-000014000000}"/>
    <cellStyle name="Normal 7" xfId="23" xr:uid="{00000000-0005-0000-0000-000015000000}"/>
    <cellStyle name="Normal_T308&amp;902" xfId="14" xr:uid="{00000000-0005-0000-0000-000016000000}"/>
    <cellStyle name="Normal_T31402" xfId="15" xr:uid="{00000000-0005-0000-0000-000017000000}"/>
    <cellStyle name="Normal_T3202" xfId="16" xr:uid="{00000000-0005-0000-0000-000018000000}"/>
    <cellStyle name="Percent" xfId="22" builtinId="5"/>
    <cellStyle name="Percent 2" xfId="17" xr:uid="{00000000-0005-0000-0000-00001A000000}"/>
    <cellStyle name="Percent 2 2" xfId="26" xr:uid="{00000000-0005-0000-0000-00001B000000}"/>
    <cellStyle name="Percent 3" xfId="18" xr:uid="{00000000-0005-0000-0000-00001C000000}"/>
    <cellStyle name="Percent 3 2" xfId="19" xr:uid="{00000000-0005-0000-0000-00001D000000}"/>
    <cellStyle name="Percent 4" xfId="20" xr:uid="{00000000-0005-0000-0000-00001E000000}"/>
    <cellStyle name="Percent 5" xfId="21" xr:uid="{00000000-0005-0000-0000-00001F000000}"/>
    <cellStyle name="Percent 6" xfId="32" xr:uid="{00000000-0005-0000-0000-000020000000}"/>
  </cellStyles>
  <dxfs count="0"/>
  <tableStyles count="0" defaultTableStyle="TableStyleMedium9" defaultPivotStyle="PivotStyleLight16"/>
  <colors>
    <mruColors>
      <color rgb="FF31869B"/>
      <color rgb="FFFFFAF6"/>
      <color rgb="FF0000FF"/>
      <color rgb="FF000099"/>
      <color rgb="FF33CCCC"/>
      <color rgb="FF99CCFF"/>
      <color rgb="FF31A49B"/>
      <color rgb="FFB7DEE8"/>
      <color rgb="FF0033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263872</xdr:colOff>
      <xdr:row>35</xdr:row>
      <xdr:rowOff>0</xdr:rowOff>
    </xdr:from>
    <xdr:ext cx="184731" cy="254237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/>
      </xdr:nvSpPr>
      <xdr:spPr>
        <a:xfrm>
          <a:off x="1263997" y="12243250"/>
          <a:ext cx="184731" cy="254237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endParaRPr lang="en-US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10</xdr:col>
      <xdr:colOff>380078</xdr:colOff>
      <xdr:row>35</xdr:row>
      <xdr:rowOff>0</xdr:rowOff>
    </xdr:from>
    <xdr:ext cx="184731" cy="254237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/>
      </xdr:nvSpPr>
      <xdr:spPr>
        <a:xfrm>
          <a:off x="4666328" y="12281350"/>
          <a:ext cx="184731" cy="254237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endParaRPr lang="en-US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Narrow" panose="020B060602020203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X182"/>
  <sheetViews>
    <sheetView topLeftCell="A57" zoomScaleNormal="100" zoomScaleSheetLayoutView="100" workbookViewId="0">
      <selection activeCell="U46" sqref="U46"/>
    </sheetView>
  </sheetViews>
  <sheetFormatPr defaultColWidth="9.140625" defaultRowHeight="12.75" x14ac:dyDescent="0.2"/>
  <cols>
    <col min="1" max="9" width="3" style="4" bestFit="1" customWidth="1"/>
    <col min="10" max="50" width="3.85546875" style="4" bestFit="1" customWidth="1"/>
    <col min="51" max="16384" width="9.140625" style="4"/>
  </cols>
  <sheetData>
    <row r="3" ht="3.75" customHeight="1" x14ac:dyDescent="0.2"/>
    <row r="4" s="5" customFormat="1" ht="18" customHeight="1" x14ac:dyDescent="0.2"/>
    <row r="5" s="6" customFormat="1" ht="18" customHeight="1" x14ac:dyDescent="0.2"/>
    <row r="6" s="5" customFormat="1" ht="14.25" customHeight="1" x14ac:dyDescent="0.2"/>
    <row r="7" s="5" customFormat="1" ht="15" hidden="1" customHeight="1" x14ac:dyDescent="0.2"/>
    <row r="8" s="5" customFormat="1" ht="15" hidden="1" customHeight="1" x14ac:dyDescent="0.2"/>
    <row r="9" s="5" customFormat="1" ht="15" hidden="1" customHeight="1" x14ac:dyDescent="0.2"/>
    <row r="10" s="5" customFormat="1" ht="15" hidden="1" customHeight="1" x14ac:dyDescent="0.2"/>
    <row r="11" s="5" customFormat="1" ht="15" hidden="1" customHeight="1" x14ac:dyDescent="0.2"/>
    <row r="12" s="5" customFormat="1" ht="18" customHeight="1" x14ac:dyDescent="0.2"/>
    <row r="13" s="5" customFormat="1" ht="18" customHeight="1" x14ac:dyDescent="0.2"/>
    <row r="14" s="5" customFormat="1" ht="18" customHeight="1" x14ac:dyDescent="0.2"/>
    <row r="15" s="5" customFormat="1" ht="18" customHeight="1" x14ac:dyDescent="0.2"/>
    <row r="16" s="5" customFormat="1" ht="18" customHeight="1" x14ac:dyDescent="0.2"/>
    <row r="17" s="5" customFormat="1" ht="18" customHeight="1" x14ac:dyDescent="0.2"/>
    <row r="18" s="5" customFormat="1" ht="18" customHeight="1" x14ac:dyDescent="0.2"/>
    <row r="19" s="5" customFormat="1" ht="18" customHeight="1" x14ac:dyDescent="0.2"/>
    <row r="20" s="5" customFormat="1" ht="18" customHeight="1" x14ac:dyDescent="0.2"/>
    <row r="21" s="5" customFormat="1" ht="18" customHeight="1" x14ac:dyDescent="0.2"/>
    <row r="22" s="5" customFormat="1" ht="8.65" customHeight="1" x14ac:dyDescent="0.2"/>
    <row r="23" s="5" customFormat="1" ht="18" customHeight="1" x14ac:dyDescent="0.2"/>
    <row r="24" s="5" customFormat="1" ht="18" customHeight="1" x14ac:dyDescent="0.2"/>
    <row r="25" s="5" customFormat="1" ht="16.5" customHeight="1" x14ac:dyDescent="0.2"/>
    <row r="26" s="5" customFormat="1" ht="15" hidden="1" customHeight="1" x14ac:dyDescent="0.2"/>
    <row r="27" s="5" customFormat="1" ht="15" hidden="1" customHeight="1" x14ac:dyDescent="0.2"/>
    <row r="28" s="5" customFormat="1" ht="15" hidden="1" customHeight="1" x14ac:dyDescent="0.2"/>
    <row r="29" s="5" customFormat="1" ht="15" hidden="1" customHeight="1" x14ac:dyDescent="0.2"/>
    <row r="30" s="5" customFormat="1" ht="15" hidden="1" customHeight="1" x14ac:dyDescent="0.2"/>
    <row r="31" s="5" customFormat="1" ht="18" customHeight="1" x14ac:dyDescent="0.2"/>
    <row r="32" s="5" customFormat="1" ht="18" customHeight="1" x14ac:dyDescent="0.2"/>
    <row r="33" s="5" customFormat="1" ht="18" customHeight="1" x14ac:dyDescent="0.2"/>
    <row r="34" s="5" customFormat="1" ht="18" customHeight="1" x14ac:dyDescent="0.2"/>
    <row r="35" s="5" customFormat="1" ht="18" customHeight="1" x14ac:dyDescent="0.2"/>
    <row r="36" s="5" customFormat="1" ht="18" customHeight="1" x14ac:dyDescent="0.2"/>
    <row r="37" s="5" customFormat="1" ht="18" customHeight="1" x14ac:dyDescent="0.2"/>
    <row r="38" s="5" customFormat="1" ht="18" customHeight="1" x14ac:dyDescent="0.2"/>
    <row r="39" s="5" customFormat="1" ht="18" customHeight="1" x14ac:dyDescent="0.2"/>
    <row r="40" s="5" customFormat="1" ht="18" customHeight="1" x14ac:dyDescent="0.2"/>
    <row r="41" s="5" customFormat="1" ht="7.5" customHeight="1" x14ac:dyDescent="0.2"/>
    <row r="42" s="5" customFormat="1" ht="15" customHeight="1" x14ac:dyDescent="0.2"/>
    <row r="43" s="5" customFormat="1" ht="15" customHeight="1" x14ac:dyDescent="0.2"/>
    <row r="44" s="5" customFormat="1" ht="16.5" customHeight="1" x14ac:dyDescent="0.2"/>
    <row r="45" s="5" customFormat="1" ht="15" hidden="1" customHeight="1" x14ac:dyDescent="0.2"/>
    <row r="46" s="5" customFormat="1" ht="15" hidden="1" customHeight="1" x14ac:dyDescent="0.2"/>
    <row r="47" s="5" customFormat="1" ht="15" hidden="1" customHeight="1" x14ac:dyDescent="0.2"/>
    <row r="48" s="5" customFormat="1" ht="15" hidden="1" customHeight="1" x14ac:dyDescent="0.2"/>
    <row r="49" s="5" customFormat="1" ht="15" hidden="1" customHeight="1" x14ac:dyDescent="0.2"/>
    <row r="50" s="5" customFormat="1" ht="18" customHeight="1" x14ac:dyDescent="0.2"/>
    <row r="51" s="5" customFormat="1" ht="18" customHeight="1" x14ac:dyDescent="0.2"/>
    <row r="52" s="5" customFormat="1" ht="18" customHeight="1" x14ac:dyDescent="0.2"/>
    <row r="53" s="5" customFormat="1" ht="18" customHeight="1" x14ac:dyDescent="0.2"/>
    <row r="54" s="5" customFormat="1" ht="18" customHeight="1" x14ac:dyDescent="0.2"/>
    <row r="55" s="5" customFormat="1" ht="18" customHeight="1" x14ac:dyDescent="0.2"/>
    <row r="56" s="5" customFormat="1" ht="18" customHeight="1" x14ac:dyDescent="0.2"/>
    <row r="57" s="5" customFormat="1" ht="18" customHeight="1" x14ac:dyDescent="0.2"/>
    <row r="58" s="5" customFormat="1" ht="18" customHeight="1" x14ac:dyDescent="0.2"/>
    <row r="59" s="5" customFormat="1" ht="18" customHeight="1" x14ac:dyDescent="0.2"/>
    <row r="60" s="5" customFormat="1" ht="6" customHeight="1" x14ac:dyDescent="0.2"/>
    <row r="61" s="5" customFormat="1" ht="15" customHeight="1" x14ac:dyDescent="0.2"/>
    <row r="62" s="5" customFormat="1" ht="15" customHeight="1" x14ac:dyDescent="0.2"/>
    <row r="63" s="5" customFormat="1" ht="12.75" customHeight="1" x14ac:dyDescent="0.2"/>
    <row r="64" s="5" customFormat="1" ht="15" customHeight="1" x14ac:dyDescent="0.2"/>
    <row r="65" spans="1:50" s="5" customFormat="1" ht="15" customHeight="1" x14ac:dyDescent="0.2"/>
    <row r="66" spans="1:50" s="5" customFormat="1" ht="7.5" customHeight="1" x14ac:dyDescent="0.2"/>
    <row r="67" spans="1:50" s="5" customFormat="1" ht="15" customHeight="1" x14ac:dyDescent="0.2"/>
    <row r="68" spans="1:50" s="5" customFormat="1" ht="15" customHeight="1" x14ac:dyDescent="0.2"/>
    <row r="69" spans="1:50" s="5" customFormat="1" ht="15" customHeight="1" x14ac:dyDescent="0.2">
      <c r="A69" s="5">
        <v>1</v>
      </c>
      <c r="B69" s="5">
        <v>2</v>
      </c>
      <c r="C69" s="5">
        <v>3</v>
      </c>
      <c r="D69" s="5">
        <v>4</v>
      </c>
      <c r="E69" s="5">
        <v>5</v>
      </c>
      <c r="F69" s="5">
        <v>6</v>
      </c>
      <c r="G69" s="5">
        <v>7</v>
      </c>
      <c r="H69" s="5">
        <v>8</v>
      </c>
      <c r="I69" s="5">
        <v>9</v>
      </c>
      <c r="J69" s="5">
        <v>10</v>
      </c>
      <c r="K69" s="5">
        <v>11</v>
      </c>
      <c r="L69" s="5">
        <v>12</v>
      </c>
      <c r="M69" s="5">
        <v>13</v>
      </c>
      <c r="N69" s="5">
        <v>14</v>
      </c>
      <c r="O69" s="5">
        <v>15</v>
      </c>
      <c r="P69" s="5">
        <v>16</v>
      </c>
      <c r="Q69" s="5">
        <v>17</v>
      </c>
      <c r="R69" s="5">
        <v>18</v>
      </c>
      <c r="S69" s="5">
        <v>19</v>
      </c>
      <c r="T69" s="5">
        <v>20</v>
      </c>
      <c r="U69" s="5">
        <v>21</v>
      </c>
      <c r="V69" s="5">
        <v>22</v>
      </c>
      <c r="W69" s="5">
        <v>23</v>
      </c>
      <c r="X69" s="5">
        <v>24</v>
      </c>
      <c r="Y69" s="5">
        <v>25</v>
      </c>
      <c r="Z69" s="5">
        <v>26</v>
      </c>
      <c r="AA69" s="5">
        <v>27</v>
      </c>
      <c r="AB69" s="5">
        <v>28</v>
      </c>
      <c r="AC69" s="5">
        <v>29</v>
      </c>
      <c r="AD69" s="5">
        <v>30</v>
      </c>
      <c r="AE69" s="5">
        <v>31</v>
      </c>
      <c r="AF69" s="5">
        <v>32</v>
      </c>
      <c r="AG69" s="5">
        <v>33</v>
      </c>
      <c r="AH69" s="5">
        <v>34</v>
      </c>
      <c r="AI69" s="5">
        <v>35</v>
      </c>
      <c r="AJ69" s="5">
        <v>36</v>
      </c>
      <c r="AK69" s="5">
        <v>37</v>
      </c>
      <c r="AL69" s="5">
        <v>38</v>
      </c>
      <c r="AM69" s="5">
        <v>39</v>
      </c>
      <c r="AN69" s="5">
        <v>40</v>
      </c>
      <c r="AO69" s="5">
        <v>41</v>
      </c>
      <c r="AP69" s="5">
        <v>42</v>
      </c>
      <c r="AQ69" s="5">
        <v>43</v>
      </c>
      <c r="AR69" s="5">
        <v>44</v>
      </c>
      <c r="AS69" s="5">
        <v>45</v>
      </c>
      <c r="AT69" s="5">
        <v>46</v>
      </c>
      <c r="AU69" s="5">
        <v>47</v>
      </c>
      <c r="AV69" s="5">
        <v>48</v>
      </c>
      <c r="AW69" s="5">
        <v>49</v>
      </c>
      <c r="AX69" s="5">
        <v>50</v>
      </c>
    </row>
    <row r="70" spans="1:50" s="5" customFormat="1" ht="15" hidden="1" customHeight="1" x14ac:dyDescent="0.2">
      <c r="A70" s="5">
        <v>1</v>
      </c>
    </row>
    <row r="71" spans="1:50" s="5" customFormat="1" ht="15" hidden="1" customHeight="1" x14ac:dyDescent="0.2">
      <c r="A71" s="5">
        <v>1</v>
      </c>
    </row>
    <row r="72" spans="1:50" s="5" customFormat="1" ht="15" hidden="1" customHeight="1" x14ac:dyDescent="0.2">
      <c r="A72" s="5">
        <v>1</v>
      </c>
    </row>
    <row r="73" spans="1:50" s="5" customFormat="1" ht="15" hidden="1" customHeight="1" x14ac:dyDescent="0.2">
      <c r="A73" s="5">
        <v>1</v>
      </c>
    </row>
    <row r="74" spans="1:50" s="5" customFormat="1" ht="15" hidden="1" customHeight="1" x14ac:dyDescent="0.2">
      <c r="A74" s="5">
        <v>1</v>
      </c>
    </row>
    <row r="75" spans="1:50" s="5" customFormat="1" ht="18" customHeight="1" x14ac:dyDescent="0.2">
      <c r="A75" s="10" t="str">
        <f>CONCATENATE("(",A69,")")</f>
        <v>(1)</v>
      </c>
      <c r="B75" s="9" t="str">
        <f t="shared" ref="B75:AX75" si="0">CONCATENATE("(",B69,")")</f>
        <v>(2)</v>
      </c>
      <c r="C75" s="9" t="str">
        <f t="shared" si="0"/>
        <v>(3)</v>
      </c>
      <c r="D75" s="9" t="str">
        <f t="shared" si="0"/>
        <v>(4)</v>
      </c>
      <c r="E75" s="9" t="str">
        <f t="shared" si="0"/>
        <v>(5)</v>
      </c>
      <c r="F75" s="9" t="str">
        <f t="shared" si="0"/>
        <v>(6)</v>
      </c>
      <c r="G75" s="9" t="str">
        <f t="shared" si="0"/>
        <v>(7)</v>
      </c>
      <c r="H75" s="9" t="str">
        <f t="shared" si="0"/>
        <v>(8)</v>
      </c>
      <c r="I75" s="9" t="str">
        <f t="shared" si="0"/>
        <v>(9)</v>
      </c>
      <c r="J75" s="9" t="str">
        <f t="shared" si="0"/>
        <v>(10)</v>
      </c>
      <c r="K75" s="9" t="str">
        <f t="shared" si="0"/>
        <v>(11)</v>
      </c>
      <c r="L75" s="9" t="str">
        <f t="shared" si="0"/>
        <v>(12)</v>
      </c>
      <c r="M75" s="9" t="str">
        <f t="shared" si="0"/>
        <v>(13)</v>
      </c>
      <c r="N75" s="9" t="str">
        <f t="shared" si="0"/>
        <v>(14)</v>
      </c>
      <c r="O75" s="9" t="str">
        <f t="shared" si="0"/>
        <v>(15)</v>
      </c>
      <c r="P75" s="9" t="str">
        <f t="shared" si="0"/>
        <v>(16)</v>
      </c>
      <c r="Q75" s="9" t="str">
        <f t="shared" si="0"/>
        <v>(17)</v>
      </c>
      <c r="R75" s="9" t="str">
        <f t="shared" si="0"/>
        <v>(18)</v>
      </c>
      <c r="S75" s="9" t="str">
        <f t="shared" si="0"/>
        <v>(19)</v>
      </c>
      <c r="T75" s="9" t="str">
        <f t="shared" si="0"/>
        <v>(20)</v>
      </c>
      <c r="U75" s="9" t="str">
        <f t="shared" si="0"/>
        <v>(21)</v>
      </c>
      <c r="V75" s="9" t="str">
        <f t="shared" si="0"/>
        <v>(22)</v>
      </c>
      <c r="W75" s="9" t="str">
        <f t="shared" si="0"/>
        <v>(23)</v>
      </c>
      <c r="X75" s="9" t="str">
        <f t="shared" si="0"/>
        <v>(24)</v>
      </c>
      <c r="Y75" s="9" t="str">
        <f t="shared" si="0"/>
        <v>(25)</v>
      </c>
      <c r="Z75" s="9" t="str">
        <f t="shared" si="0"/>
        <v>(26)</v>
      </c>
      <c r="AA75" s="9" t="str">
        <f t="shared" si="0"/>
        <v>(27)</v>
      </c>
      <c r="AB75" s="9" t="str">
        <f t="shared" si="0"/>
        <v>(28)</v>
      </c>
      <c r="AC75" s="9" t="str">
        <f t="shared" si="0"/>
        <v>(29)</v>
      </c>
      <c r="AD75" s="9" t="str">
        <f t="shared" si="0"/>
        <v>(30)</v>
      </c>
      <c r="AE75" s="9" t="str">
        <f t="shared" si="0"/>
        <v>(31)</v>
      </c>
      <c r="AF75" s="9" t="str">
        <f t="shared" si="0"/>
        <v>(32)</v>
      </c>
      <c r="AG75" s="9" t="str">
        <f t="shared" si="0"/>
        <v>(33)</v>
      </c>
      <c r="AH75" s="9" t="str">
        <f t="shared" si="0"/>
        <v>(34)</v>
      </c>
      <c r="AI75" s="9" t="str">
        <f t="shared" si="0"/>
        <v>(35)</v>
      </c>
      <c r="AJ75" s="9" t="str">
        <f t="shared" si="0"/>
        <v>(36)</v>
      </c>
      <c r="AK75" s="9" t="str">
        <f t="shared" si="0"/>
        <v>(37)</v>
      </c>
      <c r="AL75" s="9" t="str">
        <f t="shared" si="0"/>
        <v>(38)</v>
      </c>
      <c r="AM75" s="9" t="str">
        <f t="shared" si="0"/>
        <v>(39)</v>
      </c>
      <c r="AN75" s="9" t="str">
        <f t="shared" si="0"/>
        <v>(40)</v>
      </c>
      <c r="AO75" s="9" t="str">
        <f t="shared" si="0"/>
        <v>(41)</v>
      </c>
      <c r="AP75" s="9" t="str">
        <f t="shared" si="0"/>
        <v>(42)</v>
      </c>
      <c r="AQ75" s="7" t="str">
        <f t="shared" si="0"/>
        <v>(43)</v>
      </c>
      <c r="AR75" s="7" t="str">
        <f t="shared" si="0"/>
        <v>(44)</v>
      </c>
      <c r="AS75" s="7" t="str">
        <f t="shared" si="0"/>
        <v>(45)</v>
      </c>
      <c r="AT75" s="7" t="str">
        <f t="shared" si="0"/>
        <v>(46)</v>
      </c>
      <c r="AU75" s="7" t="str">
        <f t="shared" si="0"/>
        <v>(47)</v>
      </c>
      <c r="AV75" s="7" t="str">
        <f t="shared" si="0"/>
        <v>(48)</v>
      </c>
      <c r="AW75" s="7" t="str">
        <f t="shared" si="0"/>
        <v>(49)</v>
      </c>
      <c r="AX75" s="7" t="str">
        <f t="shared" si="0"/>
        <v>(50)</v>
      </c>
    </row>
    <row r="76" spans="1:50" s="5" customFormat="1" ht="18" customHeight="1" x14ac:dyDescent="0.2"/>
    <row r="77" spans="1:50" s="5" customFormat="1" ht="18" customHeight="1" x14ac:dyDescent="0.2"/>
    <row r="78" spans="1:50" s="5" customFormat="1" ht="18" customHeight="1" x14ac:dyDescent="0.2"/>
    <row r="79" spans="1:50" s="5" customFormat="1" ht="18" customHeight="1" x14ac:dyDescent="0.2"/>
    <row r="80" spans="1:50" s="5" customFormat="1" ht="18" customHeight="1" x14ac:dyDescent="0.2"/>
    <row r="81" s="5" customFormat="1" ht="18" customHeight="1" x14ac:dyDescent="0.2"/>
    <row r="82" s="5" customFormat="1" ht="18" customHeight="1" x14ac:dyDescent="0.2"/>
    <row r="83" s="5" customFormat="1" ht="18" customHeight="1" x14ac:dyDescent="0.2"/>
    <row r="84" s="5" customFormat="1" ht="18" customHeight="1" x14ac:dyDescent="0.2"/>
    <row r="85" s="5" customFormat="1" ht="15" customHeight="1" x14ac:dyDescent="0.2"/>
    <row r="86" s="5" customFormat="1" ht="18" customHeight="1" x14ac:dyDescent="0.2"/>
    <row r="87" s="5" customFormat="1" ht="18" customHeight="1" x14ac:dyDescent="0.2"/>
    <row r="88" s="5" customFormat="1" ht="15" customHeight="1" x14ac:dyDescent="0.2"/>
    <row r="89" s="5" customFormat="1" ht="15" hidden="1" customHeight="1" x14ac:dyDescent="0.2"/>
    <row r="90" s="5" customFormat="1" ht="15" hidden="1" customHeight="1" x14ac:dyDescent="0.2"/>
    <row r="91" s="5" customFormat="1" ht="15" hidden="1" customHeight="1" x14ac:dyDescent="0.2"/>
    <row r="92" s="5" customFormat="1" ht="15" hidden="1" customHeight="1" x14ac:dyDescent="0.2"/>
    <row r="93" s="5" customFormat="1" ht="15" hidden="1" customHeight="1" x14ac:dyDescent="0.2"/>
    <row r="94" s="5" customFormat="1" ht="18" customHeight="1" x14ac:dyDescent="0.2"/>
    <row r="95" s="5" customFormat="1" ht="18" customHeight="1" x14ac:dyDescent="0.2"/>
    <row r="96" s="5" customFormat="1" ht="18" customHeight="1" x14ac:dyDescent="0.2"/>
    <row r="97" s="5" customFormat="1" ht="18" customHeight="1" x14ac:dyDescent="0.2"/>
    <row r="98" s="5" customFormat="1" ht="18" customHeight="1" x14ac:dyDescent="0.2"/>
    <row r="99" s="5" customFormat="1" ht="18" customHeight="1" x14ac:dyDescent="0.2"/>
    <row r="100" s="5" customFormat="1" ht="18" customHeight="1" x14ac:dyDescent="0.2"/>
    <row r="101" s="5" customFormat="1" ht="18" customHeight="1" x14ac:dyDescent="0.2"/>
    <row r="102" s="5" customFormat="1" ht="18" customHeight="1" x14ac:dyDescent="0.2"/>
    <row r="103" s="5" customFormat="1" ht="18" customHeight="1" x14ac:dyDescent="0.2"/>
    <row r="104" ht="6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s="5" customFormat="1" ht="15" customHeight="1" x14ac:dyDescent="0.2"/>
    <row r="111" s="6" customFormat="1" ht="15" customHeight="1" x14ac:dyDescent="0.2"/>
    <row r="112" s="5" customFormat="1" ht="8.65" customHeight="1" x14ac:dyDescent="0.2"/>
    <row r="113" s="5" customFormat="1" ht="15" hidden="1" customHeight="1" x14ac:dyDescent="0.2"/>
    <row r="114" s="5" customFormat="1" ht="15" hidden="1" customHeight="1" x14ac:dyDescent="0.2"/>
    <row r="115" s="5" customFormat="1" ht="15" hidden="1" customHeight="1" x14ac:dyDescent="0.2"/>
    <row r="116" s="5" customFormat="1" ht="15" hidden="1" customHeight="1" x14ac:dyDescent="0.2"/>
    <row r="117" s="5" customFormat="1" ht="15" hidden="1" customHeight="1" x14ac:dyDescent="0.2"/>
    <row r="118" s="5" customFormat="1" ht="18" customHeight="1" x14ac:dyDescent="0.2"/>
    <row r="119" s="5" customFormat="1" ht="18" customHeight="1" x14ac:dyDescent="0.2"/>
    <row r="120" s="5" customFormat="1" ht="18" customHeight="1" x14ac:dyDescent="0.2"/>
    <row r="121" s="5" customFormat="1" ht="18" customHeight="1" x14ac:dyDescent="0.2"/>
    <row r="122" s="5" customFormat="1" ht="18" customHeight="1" x14ac:dyDescent="0.2"/>
    <row r="123" s="5" customFormat="1" ht="18" customHeight="1" x14ac:dyDescent="0.2"/>
    <row r="124" s="5" customFormat="1" ht="18" customHeight="1" x14ac:dyDescent="0.2"/>
    <row r="125" s="5" customFormat="1" ht="18" customHeight="1" x14ac:dyDescent="0.2"/>
    <row r="126" s="5" customFormat="1" ht="18" customHeight="1" x14ac:dyDescent="0.2"/>
    <row r="127" s="8" customFormat="1" ht="18" customHeight="1" x14ac:dyDescent="0.2"/>
    <row r="128" s="5" customFormat="1" ht="6.6" customHeigh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hidden="1" x14ac:dyDescent="0.2"/>
    <row r="134" s="5" customFormat="1" hidden="1" x14ac:dyDescent="0.2"/>
    <row r="135" s="5" customFormat="1" hidden="1" x14ac:dyDescent="0.2"/>
    <row r="136" s="5" customFormat="1" hidden="1" x14ac:dyDescent="0.2"/>
    <row r="137" s="5" customFormat="1" hidden="1" x14ac:dyDescent="0.2"/>
    <row r="138" s="8" customFormat="1" ht="18" customHeight="1" x14ac:dyDescent="0.2"/>
    <row r="139" s="8" customFormat="1" ht="18" customHeight="1" x14ac:dyDescent="0.2"/>
    <row r="140" s="8" customFormat="1" ht="18" customHeight="1" x14ac:dyDescent="0.2"/>
    <row r="141" s="8" customFormat="1" ht="18" customHeight="1" x14ac:dyDescent="0.2"/>
    <row r="142" s="8" customFormat="1" ht="18" customHeight="1" x14ac:dyDescent="0.2"/>
    <row r="143" s="8" customFormat="1" ht="18" customHeight="1" x14ac:dyDescent="0.2"/>
    <row r="144" s="8" customFormat="1" ht="18" customHeight="1" x14ac:dyDescent="0.2"/>
    <row r="145" s="8" customFormat="1" ht="18" customHeight="1" x14ac:dyDescent="0.2"/>
    <row r="146" s="8" customFormat="1" ht="18" customHeight="1" x14ac:dyDescent="0.2"/>
    <row r="147" s="8" customFormat="1" ht="18" customHeight="1" x14ac:dyDescent="0.2"/>
    <row r="148" s="5" customFormat="1" ht="8.65" customHeight="1" x14ac:dyDescent="0.2"/>
    <row r="149" s="5" customFormat="1" x14ac:dyDescent="0.2"/>
    <row r="150" s="5" customFormat="1" x14ac:dyDescent="0.2"/>
    <row r="151" s="5" customFormat="1" x14ac:dyDescent="0.2"/>
    <row r="152" s="5" customFormat="1" x14ac:dyDescent="0.2"/>
    <row r="153" s="5" customFormat="1" x14ac:dyDescent="0.2"/>
    <row r="154" s="5" customFormat="1" x14ac:dyDescent="0.2"/>
    <row r="155" s="5" customFormat="1" x14ac:dyDescent="0.2"/>
    <row r="156" s="5" customFormat="1" x14ac:dyDescent="0.2"/>
    <row r="157" s="5" customFormat="1" x14ac:dyDescent="0.2"/>
    <row r="158" s="5" customFormat="1" x14ac:dyDescent="0.2"/>
    <row r="159" s="5" customFormat="1" x14ac:dyDescent="0.2"/>
    <row r="160" s="5" customFormat="1" x14ac:dyDescent="0.2"/>
    <row r="161" s="5" customFormat="1" x14ac:dyDescent="0.2"/>
    <row r="162" s="5" customFormat="1" x14ac:dyDescent="0.2"/>
    <row r="163" s="5" customFormat="1" x14ac:dyDescent="0.2"/>
    <row r="164" s="5" customFormat="1" x14ac:dyDescent="0.2"/>
    <row r="165" s="5" customFormat="1" x14ac:dyDescent="0.2"/>
    <row r="166" s="5" customFormat="1" x14ac:dyDescent="0.2"/>
    <row r="167" s="5" customFormat="1" x14ac:dyDescent="0.2"/>
    <row r="168" s="5" customFormat="1" x14ac:dyDescent="0.2"/>
    <row r="169" s="5" customFormat="1" x14ac:dyDescent="0.2"/>
    <row r="170" s="5" customFormat="1" x14ac:dyDescent="0.2"/>
    <row r="171" s="5" customFormat="1" x14ac:dyDescent="0.2"/>
    <row r="172" s="5" customFormat="1" x14ac:dyDescent="0.2"/>
    <row r="173" s="5" customFormat="1" x14ac:dyDescent="0.2"/>
    <row r="174" s="5" customFormat="1" x14ac:dyDescent="0.2"/>
    <row r="175" s="5" customFormat="1" x14ac:dyDescent="0.2"/>
    <row r="176" s="5" customFormat="1" x14ac:dyDescent="0.2"/>
    <row r="177" s="5" customFormat="1" x14ac:dyDescent="0.2"/>
    <row r="178" s="5" customFormat="1" x14ac:dyDescent="0.2"/>
    <row r="179" s="5" customFormat="1" x14ac:dyDescent="0.2"/>
    <row r="180" s="5" customFormat="1" x14ac:dyDescent="0.2"/>
    <row r="181" s="5" customFormat="1" x14ac:dyDescent="0.2"/>
    <row r="182" s="5" customFormat="1" x14ac:dyDescent="0.2"/>
  </sheetData>
  <phoneticPr fontId="9" type="noConversion"/>
  <printOptions horizontalCentered="1"/>
  <pageMargins left="0.75" right="0.75" top="0.75" bottom="0.75" header="0.5" footer="0.61"/>
  <pageSetup paperSize="9" firstPageNumber="12" orientation="portrait" useFirstPageNumber="1" r:id="rId1"/>
  <headerFooter alignWithMargins="0">
    <oddFooter>&amp;CIII.&amp;P</oddFooter>
  </headerFooter>
  <rowBreaks count="1" manualBreakCount="1"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R69"/>
  <sheetViews>
    <sheetView topLeftCell="A4" zoomScaleNormal="100" zoomScaleSheetLayoutView="115" workbookViewId="0">
      <selection activeCell="L63" sqref="L63"/>
    </sheetView>
  </sheetViews>
  <sheetFormatPr defaultColWidth="9.140625" defaultRowHeight="12.75" x14ac:dyDescent="0.2"/>
  <cols>
    <col min="1" max="1" width="13" style="60" customWidth="1"/>
    <col min="2" max="2" width="8.42578125" style="58" customWidth="1"/>
    <col min="3" max="4" width="8.5703125" style="58" customWidth="1"/>
    <col min="5" max="5" width="8.42578125" style="758" customWidth="1"/>
    <col min="6" max="7" width="8.5703125" style="758" customWidth="1"/>
    <col min="8" max="8" width="9.140625" style="60" customWidth="1"/>
    <col min="9" max="16384" width="9.140625" style="60"/>
  </cols>
  <sheetData>
    <row r="1" spans="1:18" s="57" customFormat="1" ht="21.75" customHeight="1" x14ac:dyDescent="0.2">
      <c r="A1" s="1465" t="s">
        <v>426</v>
      </c>
      <c r="B1" s="1466"/>
      <c r="C1" s="1466"/>
      <c r="D1" s="1466"/>
      <c r="E1" s="1466"/>
      <c r="F1" s="1466"/>
      <c r="G1" s="1466"/>
      <c r="H1" s="1466"/>
      <c r="I1" s="1466"/>
      <c r="J1" s="1466"/>
    </row>
    <row r="2" spans="1:18" ht="15" customHeight="1" x14ac:dyDescent="0.2">
      <c r="A2" s="1461" t="s">
        <v>347</v>
      </c>
      <c r="B2" s="1462"/>
      <c r="C2" s="1462"/>
      <c r="D2" s="1462"/>
      <c r="E2" s="1462"/>
      <c r="F2" s="1462"/>
      <c r="G2" s="1462"/>
      <c r="H2" s="1462"/>
      <c r="I2" s="1462"/>
      <c r="J2" s="1462"/>
    </row>
    <row r="3" spans="1:18" ht="18.75" customHeight="1" x14ac:dyDescent="0.2">
      <c r="A3" s="1468" t="s">
        <v>51</v>
      </c>
      <c r="B3" s="1467" t="s">
        <v>356</v>
      </c>
      <c r="C3" s="1467"/>
      <c r="D3" s="1467"/>
      <c r="E3" s="1467" t="s">
        <v>443</v>
      </c>
      <c r="F3" s="1467"/>
      <c r="G3" s="1467"/>
      <c r="H3" s="1467" t="s">
        <v>482</v>
      </c>
      <c r="I3" s="1467"/>
      <c r="J3" s="1467"/>
    </row>
    <row r="4" spans="1:18" ht="18.75" customHeight="1" x14ac:dyDescent="0.2">
      <c r="A4" s="1469"/>
      <c r="B4" s="720" t="s">
        <v>171</v>
      </c>
      <c r="C4" s="720" t="s">
        <v>440</v>
      </c>
      <c r="D4" s="720" t="s">
        <v>50</v>
      </c>
      <c r="E4" s="720" t="s">
        <v>171</v>
      </c>
      <c r="F4" s="720" t="s">
        <v>440</v>
      </c>
      <c r="G4" s="720" t="s">
        <v>50</v>
      </c>
      <c r="H4" s="720" t="s">
        <v>171</v>
      </c>
      <c r="I4" s="720" t="s">
        <v>440</v>
      </c>
      <c r="J4" s="720" t="s">
        <v>50</v>
      </c>
    </row>
    <row r="5" spans="1:18" s="57" customFormat="1" ht="18.75" customHeight="1" x14ac:dyDescent="0.2">
      <c r="A5" s="501" t="s">
        <v>95</v>
      </c>
      <c r="B5" s="588" t="s">
        <v>99</v>
      </c>
      <c r="C5" s="588" t="s">
        <v>100</v>
      </c>
      <c r="D5" s="588" t="s">
        <v>101</v>
      </c>
      <c r="E5" s="588" t="s">
        <v>102</v>
      </c>
      <c r="F5" s="588" t="s">
        <v>103</v>
      </c>
      <c r="G5" s="588" t="s">
        <v>104</v>
      </c>
      <c r="H5" s="588" t="s">
        <v>102</v>
      </c>
      <c r="I5" s="588" t="s">
        <v>103</v>
      </c>
      <c r="J5" s="588" t="s">
        <v>104</v>
      </c>
    </row>
    <row r="6" spans="1:18" ht="18" customHeight="1" x14ac:dyDescent="0.2">
      <c r="A6" s="211" t="s">
        <v>21</v>
      </c>
      <c r="B6" s="317">
        <v>1.0999999999999999E-2</v>
      </c>
      <c r="C6" s="318">
        <v>35.329000000000001</v>
      </c>
      <c r="D6" s="319">
        <v>35.340000000000003</v>
      </c>
      <c r="E6" s="1194">
        <v>1.2E-2</v>
      </c>
      <c r="F6" s="1194">
        <v>43.587000000000003</v>
      </c>
      <c r="G6" s="285">
        <v>43.599000000000004</v>
      </c>
      <c r="H6" s="1194">
        <v>1.044808E-2</v>
      </c>
      <c r="I6" s="1194">
        <v>49.607489569999998</v>
      </c>
      <c r="J6" s="285">
        <v>49.617937650000002</v>
      </c>
      <c r="P6" s="20"/>
      <c r="Q6" s="20"/>
      <c r="R6" s="20"/>
    </row>
    <row r="7" spans="1:18" ht="18" customHeight="1" x14ac:dyDescent="0.2">
      <c r="A7" s="78" t="s">
        <v>22</v>
      </c>
      <c r="B7" s="320">
        <v>33.185000000000002</v>
      </c>
      <c r="C7" s="321">
        <v>2.3780000000000001</v>
      </c>
      <c r="D7" s="322">
        <v>35.563000000000002</v>
      </c>
      <c r="E7" s="1194">
        <v>37.462000000000003</v>
      </c>
      <c r="F7" s="1194">
        <v>1.8080000000000001</v>
      </c>
      <c r="G7" s="285">
        <v>39.270000000000003</v>
      </c>
      <c r="H7" s="1194">
        <v>36.915394560000003</v>
      </c>
      <c r="I7" s="1194">
        <v>1.3311664399999996</v>
      </c>
      <c r="J7" s="285">
        <v>38.246561</v>
      </c>
      <c r="P7" s="20"/>
      <c r="Q7" s="20"/>
      <c r="R7" s="20"/>
    </row>
    <row r="8" spans="1:18" ht="18" customHeight="1" x14ac:dyDescent="0.2">
      <c r="A8" s="78" t="s">
        <v>23</v>
      </c>
      <c r="B8" s="320">
        <v>19.736999999999998</v>
      </c>
      <c r="C8" s="321">
        <v>55.286999999999999</v>
      </c>
      <c r="D8" s="322">
        <v>75.024000000000001</v>
      </c>
      <c r="E8" s="1194">
        <v>19.905000000000001</v>
      </c>
      <c r="F8" s="1194">
        <v>63.005000000000003</v>
      </c>
      <c r="G8" s="285">
        <v>82.91</v>
      </c>
      <c r="H8" s="1194">
        <v>17.804343854999999</v>
      </c>
      <c r="I8" s="1194">
        <v>67.883030198000014</v>
      </c>
      <c r="J8" s="285">
        <v>85.687374053000013</v>
      </c>
      <c r="P8" s="20"/>
      <c r="Q8" s="20"/>
      <c r="R8" s="20"/>
    </row>
    <row r="9" spans="1:18" ht="18" customHeight="1" x14ac:dyDescent="0.2">
      <c r="A9" s="78" t="s">
        <v>24</v>
      </c>
      <c r="B9" s="320"/>
      <c r="C9" s="321">
        <v>133.512</v>
      </c>
      <c r="D9" s="322">
        <v>133.512</v>
      </c>
      <c r="E9" s="1194"/>
      <c r="F9" s="1194">
        <v>137.631</v>
      </c>
      <c r="G9" s="285">
        <v>137.631</v>
      </c>
      <c r="H9" s="1194"/>
      <c r="I9" s="1194">
        <v>137.69776054599998</v>
      </c>
      <c r="J9" s="285">
        <v>137.69776054599998</v>
      </c>
      <c r="P9" s="20"/>
      <c r="Q9" s="20"/>
      <c r="R9" s="20"/>
    </row>
    <row r="10" spans="1:18" ht="18" customHeight="1" x14ac:dyDescent="0.2">
      <c r="A10" s="78" t="s">
        <v>25</v>
      </c>
      <c r="B10" s="320">
        <v>9.1999999999999998E-2</v>
      </c>
      <c r="C10" s="321">
        <v>62.055999999999997</v>
      </c>
      <c r="D10" s="322">
        <v>62.147999999999996</v>
      </c>
      <c r="E10" s="1194">
        <v>3.9E-2</v>
      </c>
      <c r="F10" s="1194">
        <v>70.203000000000003</v>
      </c>
      <c r="G10" s="285">
        <v>70.242000000000004</v>
      </c>
      <c r="H10" s="1194">
        <v>3.9970000000000001E-4</v>
      </c>
      <c r="I10" s="1194">
        <v>68.554683889999993</v>
      </c>
      <c r="J10" s="285">
        <v>68.555083589999995</v>
      </c>
      <c r="P10" s="20"/>
      <c r="Q10" s="20"/>
      <c r="R10" s="20"/>
    </row>
    <row r="11" spans="1:18" ht="18" customHeight="1" x14ac:dyDescent="0.2">
      <c r="A11" s="78" t="s">
        <v>26</v>
      </c>
      <c r="B11" s="320">
        <v>0.245</v>
      </c>
      <c r="C11" s="321">
        <v>157.44999999999999</v>
      </c>
      <c r="D11" s="322">
        <v>157.69499999999999</v>
      </c>
      <c r="E11" s="1194">
        <v>0.218</v>
      </c>
      <c r="F11" s="1194">
        <v>180.37100000000001</v>
      </c>
      <c r="G11" s="285">
        <v>180.589</v>
      </c>
      <c r="H11" s="1194">
        <v>0.22129594</v>
      </c>
      <c r="I11" s="1194">
        <v>170.52221579999994</v>
      </c>
      <c r="J11" s="285">
        <v>170.74351173999995</v>
      </c>
      <c r="P11" s="20"/>
      <c r="Q11" s="20"/>
      <c r="R11" s="20"/>
    </row>
    <row r="12" spans="1:18" ht="27.75" customHeight="1" x14ac:dyDescent="0.2">
      <c r="A12" s="1205" t="s">
        <v>486</v>
      </c>
      <c r="B12" s="320"/>
      <c r="C12" s="321">
        <v>2.3260000000000001</v>
      </c>
      <c r="D12" s="322">
        <v>2.3260000000000001</v>
      </c>
      <c r="E12" s="1194"/>
      <c r="F12" s="1194">
        <v>0.192</v>
      </c>
      <c r="G12" s="285">
        <v>0.192</v>
      </c>
      <c r="H12" s="1194"/>
      <c r="I12" s="1194"/>
      <c r="J12" s="285">
        <v>0</v>
      </c>
      <c r="P12" s="20"/>
      <c r="Q12" s="20"/>
      <c r="R12" s="20"/>
    </row>
    <row r="13" spans="1:18" ht="18" customHeight="1" x14ac:dyDescent="0.2">
      <c r="A13" s="78" t="s">
        <v>27</v>
      </c>
      <c r="B13" s="320"/>
      <c r="C13" s="321">
        <v>192.755</v>
      </c>
      <c r="D13" s="322">
        <v>192.755</v>
      </c>
      <c r="E13" s="1194"/>
      <c r="F13" s="1194">
        <v>198.93199999999999</v>
      </c>
      <c r="G13" s="285">
        <v>198.93199999999999</v>
      </c>
      <c r="H13" s="1194"/>
      <c r="I13" s="1194">
        <v>212.02156992600001</v>
      </c>
      <c r="J13" s="285">
        <v>212.02156992600001</v>
      </c>
      <c r="P13" s="20"/>
      <c r="Q13" s="20"/>
      <c r="R13" s="20"/>
    </row>
    <row r="14" spans="1:18" ht="18" customHeight="1" x14ac:dyDescent="0.2">
      <c r="A14" s="80" t="s">
        <v>28</v>
      </c>
      <c r="B14" s="325"/>
      <c r="C14" s="326">
        <v>0.18099999999999999</v>
      </c>
      <c r="D14" s="327">
        <v>0.18099999999999999</v>
      </c>
      <c r="E14" s="1194"/>
      <c r="F14" s="1194">
        <v>0.16800000000000001</v>
      </c>
      <c r="G14" s="285">
        <v>0.16800000000000001</v>
      </c>
      <c r="H14" s="1194"/>
      <c r="I14" s="1194">
        <v>0.26253899999999997</v>
      </c>
      <c r="J14" s="285">
        <v>0.26253899999999997</v>
      </c>
      <c r="P14" s="20"/>
      <c r="Q14" s="20"/>
      <c r="R14" s="20"/>
    </row>
    <row r="15" spans="1:18" s="57" customFormat="1" ht="18" customHeight="1" x14ac:dyDescent="0.2">
      <c r="A15" s="559" t="s">
        <v>324</v>
      </c>
      <c r="B15" s="589">
        <v>53.27</v>
      </c>
      <c r="C15" s="589">
        <v>641.27400000000011</v>
      </c>
      <c r="D15" s="589">
        <v>694.5440000000001</v>
      </c>
      <c r="E15" s="589">
        <v>57.63600000000001</v>
      </c>
      <c r="F15" s="589">
        <v>695.89700000000005</v>
      </c>
      <c r="G15" s="589">
        <v>753.53300000000002</v>
      </c>
      <c r="H15" s="589">
        <v>54.951882135000005</v>
      </c>
      <c r="I15" s="589">
        <v>707.88045536999982</v>
      </c>
      <c r="J15" s="589">
        <v>762.83233750499983</v>
      </c>
      <c r="L15" s="60"/>
      <c r="M15" s="60"/>
      <c r="N15" s="60"/>
      <c r="P15" s="20"/>
      <c r="Q15" s="20"/>
      <c r="R15" s="20"/>
    </row>
    <row r="16" spans="1:18" ht="18" customHeight="1" x14ac:dyDescent="0.2">
      <c r="A16" s="78" t="s">
        <v>29</v>
      </c>
      <c r="B16" s="328"/>
      <c r="C16" s="329">
        <v>66.692999999999998</v>
      </c>
      <c r="D16" s="330">
        <v>66.692999999999998</v>
      </c>
      <c r="E16" s="1194"/>
      <c r="F16" s="1194">
        <v>69.858000000000004</v>
      </c>
      <c r="G16" s="285">
        <v>69.858000000000004</v>
      </c>
      <c r="H16" s="1194"/>
      <c r="I16" s="1194">
        <v>65.263999999999996</v>
      </c>
      <c r="J16" s="285">
        <v>65.263999999999996</v>
      </c>
      <c r="P16" s="20"/>
      <c r="Q16" s="20"/>
      <c r="R16" s="20"/>
    </row>
    <row r="17" spans="1:18" ht="18" customHeight="1" x14ac:dyDescent="0.2">
      <c r="A17" s="78" t="s">
        <v>32</v>
      </c>
      <c r="B17" s="320"/>
      <c r="C17" s="321">
        <v>0.01</v>
      </c>
      <c r="D17" s="322">
        <v>0.01</v>
      </c>
      <c r="E17" s="1194"/>
      <c r="F17" s="1194">
        <v>4.0000000000000001E-3</v>
      </c>
      <c r="G17" s="285">
        <v>4.0000000000000001E-3</v>
      </c>
      <c r="H17" s="1194"/>
      <c r="I17" s="1194">
        <v>2.8869999999999998E-3</v>
      </c>
      <c r="J17" s="285">
        <v>2.8869999999999998E-3</v>
      </c>
      <c r="K17" s="20"/>
      <c r="P17" s="20"/>
      <c r="Q17" s="20"/>
      <c r="R17" s="20"/>
    </row>
    <row r="18" spans="1:18" ht="18" customHeight="1" x14ac:dyDescent="0.2">
      <c r="A18" s="78" t="s">
        <v>77</v>
      </c>
      <c r="B18" s="320"/>
      <c r="C18" s="321">
        <v>0.312</v>
      </c>
      <c r="D18" s="322">
        <v>0.312</v>
      </c>
      <c r="E18" s="1194"/>
      <c r="F18" s="1194">
        <v>0.33800000000000002</v>
      </c>
      <c r="G18" s="285">
        <v>0.33800000000000002</v>
      </c>
      <c r="H18" s="1194"/>
      <c r="I18" s="1194">
        <v>0.13150568000000001</v>
      </c>
      <c r="J18" s="285">
        <v>0.13150568000000001</v>
      </c>
      <c r="K18" s="20"/>
      <c r="P18" s="20"/>
      <c r="Q18" s="20"/>
      <c r="R18" s="20"/>
    </row>
    <row r="19" spans="1:18" ht="18" customHeight="1" x14ac:dyDescent="0.2">
      <c r="A19" s="78" t="s">
        <v>30</v>
      </c>
      <c r="B19" s="320"/>
      <c r="C19" s="321"/>
      <c r="D19" s="322">
        <v>0</v>
      </c>
      <c r="E19" s="1194"/>
      <c r="F19" s="1194">
        <v>1.3140000000000001</v>
      </c>
      <c r="G19" s="285">
        <v>1.3140000000000001</v>
      </c>
      <c r="H19" s="1194"/>
      <c r="I19" s="1194">
        <v>3.4100653000000007</v>
      </c>
      <c r="J19" s="285">
        <v>3.4100653000000007</v>
      </c>
      <c r="K19" s="20"/>
      <c r="P19" s="20"/>
      <c r="Q19" s="20"/>
      <c r="R19" s="20"/>
    </row>
    <row r="20" spans="1:18" ht="18" customHeight="1" x14ac:dyDescent="0.2">
      <c r="A20" s="78" t="s">
        <v>31</v>
      </c>
      <c r="B20" s="320">
        <v>6.9000000000000006E-2</v>
      </c>
      <c r="C20" s="321">
        <v>1.4999999999999999E-2</v>
      </c>
      <c r="D20" s="322">
        <v>8.4000000000000005E-2</v>
      </c>
      <c r="E20" s="1194">
        <v>0.13100000000000001</v>
      </c>
      <c r="F20" s="1194">
        <v>7.2999999999999995E-2</v>
      </c>
      <c r="G20" s="285">
        <v>0.20400000000000001</v>
      </c>
      <c r="H20" s="1194">
        <v>8.9674699999999996E-2</v>
      </c>
      <c r="I20" s="1194">
        <v>9.6693829999999995E-2</v>
      </c>
      <c r="J20" s="285">
        <v>0.18636852999999998</v>
      </c>
      <c r="K20" s="20"/>
      <c r="P20" s="20"/>
      <c r="Q20" s="20"/>
      <c r="R20" s="20"/>
    </row>
    <row r="21" spans="1:18" ht="18" customHeight="1" x14ac:dyDescent="0.2">
      <c r="A21" s="78" t="s">
        <v>69</v>
      </c>
      <c r="B21" s="320">
        <v>0.30299999999999999</v>
      </c>
      <c r="C21" s="321"/>
      <c r="D21" s="322">
        <v>0.30299999999999999</v>
      </c>
      <c r="E21" s="1194">
        <v>0.33300000000000002</v>
      </c>
      <c r="F21" s="1194"/>
      <c r="G21" s="285">
        <v>0.33300000000000002</v>
      </c>
      <c r="H21" s="1194">
        <v>0.49753358000000003</v>
      </c>
      <c r="I21" s="1194"/>
      <c r="J21" s="285">
        <v>0.49753358000000003</v>
      </c>
      <c r="K21" s="20"/>
      <c r="P21" s="20"/>
      <c r="Q21" s="20"/>
      <c r="R21" s="20"/>
    </row>
    <row r="22" spans="1:18" ht="18" customHeight="1" x14ac:dyDescent="0.2">
      <c r="A22" s="78" t="s">
        <v>217</v>
      </c>
      <c r="B22" s="320"/>
      <c r="C22" s="321">
        <v>11.801</v>
      </c>
      <c r="D22" s="322">
        <v>11.801</v>
      </c>
      <c r="E22" s="1194"/>
      <c r="F22" s="1194">
        <v>6.7009999999999996</v>
      </c>
      <c r="G22" s="285">
        <v>6.7009999999999996</v>
      </c>
      <c r="H22" s="1194"/>
      <c r="I22" s="1194">
        <v>16.0448293</v>
      </c>
      <c r="J22" s="285">
        <v>16.0448293</v>
      </c>
      <c r="K22" s="20"/>
      <c r="P22" s="20"/>
      <c r="Q22" s="20"/>
      <c r="R22" s="20"/>
    </row>
    <row r="23" spans="1:18" ht="18" customHeight="1" x14ac:dyDescent="0.2">
      <c r="A23" s="78" t="s">
        <v>254</v>
      </c>
      <c r="B23" s="320"/>
      <c r="C23" s="321">
        <v>21.818000000000001</v>
      </c>
      <c r="D23" s="322">
        <v>21.818000000000001</v>
      </c>
      <c r="E23" s="1194"/>
      <c r="F23" s="1194">
        <v>34.219000000000001</v>
      </c>
      <c r="G23" s="285">
        <v>34.219000000000001</v>
      </c>
      <c r="H23" s="1194"/>
      <c r="I23" s="1194">
        <v>40.697113176436652</v>
      </c>
      <c r="J23" s="285">
        <v>40.697113176436652</v>
      </c>
      <c r="K23" s="20"/>
      <c r="P23" s="20"/>
      <c r="Q23" s="20"/>
      <c r="R23" s="20"/>
    </row>
    <row r="24" spans="1:18" ht="18" customHeight="1" x14ac:dyDescent="0.2">
      <c r="A24" s="78" t="s">
        <v>185</v>
      </c>
      <c r="B24" s="320"/>
      <c r="C24" s="321">
        <v>15.696999999999999</v>
      </c>
      <c r="D24" s="322">
        <v>15.696999999999999</v>
      </c>
      <c r="E24" s="1194"/>
      <c r="F24" s="1194">
        <v>17.333000000000002</v>
      </c>
      <c r="G24" s="285">
        <v>17.333000000000002</v>
      </c>
      <c r="H24" s="1194"/>
      <c r="I24" s="1194">
        <v>21.510262784000002</v>
      </c>
      <c r="J24" s="285">
        <v>21.510262784000002</v>
      </c>
      <c r="K24" s="20"/>
      <c r="P24" s="20"/>
      <c r="Q24" s="20"/>
      <c r="R24" s="20"/>
    </row>
    <row r="25" spans="1:18" ht="18" customHeight="1" x14ac:dyDescent="0.2">
      <c r="A25" s="78" t="s">
        <v>299</v>
      </c>
      <c r="B25" s="320"/>
      <c r="C25" s="321">
        <v>3.0819999999999999</v>
      </c>
      <c r="D25" s="322">
        <v>3.0819999999999999</v>
      </c>
      <c r="E25" s="1194"/>
      <c r="F25" s="1194">
        <v>3.7629999999999999</v>
      </c>
      <c r="G25" s="285">
        <v>3.7629999999999999</v>
      </c>
      <c r="H25" s="1194"/>
      <c r="I25" s="1194">
        <v>4.40695104</v>
      </c>
      <c r="J25" s="285">
        <v>4.40695104</v>
      </c>
      <c r="K25" s="20"/>
      <c r="P25" s="20"/>
      <c r="Q25" s="20"/>
      <c r="R25" s="20"/>
    </row>
    <row r="26" spans="1:18" ht="18" customHeight="1" x14ac:dyDescent="0.2">
      <c r="A26" s="78" t="s">
        <v>448</v>
      </c>
      <c r="B26" s="320"/>
      <c r="C26" s="321">
        <v>2.5</v>
      </c>
      <c r="D26" s="322">
        <v>2.5</v>
      </c>
      <c r="E26" s="1194"/>
      <c r="F26" s="1194">
        <v>2.4929999999999999</v>
      </c>
      <c r="G26" s="285">
        <v>2.4929999999999999</v>
      </c>
      <c r="H26" s="1194"/>
      <c r="I26" s="1194">
        <v>2.4972901900000002</v>
      </c>
      <c r="J26" s="285">
        <v>2.4972901900000002</v>
      </c>
      <c r="K26" s="20"/>
      <c r="P26" s="20"/>
      <c r="Q26" s="20"/>
      <c r="R26" s="20"/>
    </row>
    <row r="27" spans="1:18" ht="18" customHeight="1" x14ac:dyDescent="0.2">
      <c r="A27" s="78" t="s">
        <v>297</v>
      </c>
      <c r="B27" s="320"/>
      <c r="C27" s="321">
        <v>8.2189999999999994</v>
      </c>
      <c r="D27" s="322">
        <v>8.2189999999999994</v>
      </c>
      <c r="E27" s="1194"/>
      <c r="F27" s="1194">
        <v>8.3550000000000004</v>
      </c>
      <c r="G27" s="285">
        <v>8.3550000000000004</v>
      </c>
      <c r="H27" s="1194"/>
      <c r="I27" s="1194">
        <v>10.684611511000002</v>
      </c>
      <c r="J27" s="285">
        <v>10.684611511000002</v>
      </c>
      <c r="K27" s="20"/>
      <c r="P27" s="20"/>
      <c r="Q27" s="20"/>
      <c r="R27" s="20"/>
    </row>
    <row r="28" spans="1:18" ht="18" customHeight="1" x14ac:dyDescent="0.2">
      <c r="A28" s="78" t="s">
        <v>331</v>
      </c>
      <c r="B28" s="320"/>
      <c r="C28" s="321">
        <v>0.52600000000000002</v>
      </c>
      <c r="D28" s="322">
        <v>0.52600000000000002</v>
      </c>
      <c r="E28" s="1194"/>
      <c r="F28" s="1194">
        <v>0.70599999999999996</v>
      </c>
      <c r="G28" s="285">
        <v>0.70599999999999996</v>
      </c>
      <c r="H28" s="1194"/>
      <c r="I28" s="1194">
        <v>0.74058399999999991</v>
      </c>
      <c r="J28" s="285">
        <v>0.74058399999999991</v>
      </c>
      <c r="K28" s="20"/>
      <c r="P28" s="20"/>
      <c r="Q28" s="20"/>
      <c r="R28" s="20"/>
    </row>
    <row r="29" spans="1:18" ht="18" customHeight="1" x14ac:dyDescent="0.2">
      <c r="A29" s="78" t="s">
        <v>332</v>
      </c>
      <c r="B29" s="320"/>
      <c r="C29" s="321">
        <v>9.8979999999999997</v>
      </c>
      <c r="D29" s="322">
        <v>9.8979999999999997</v>
      </c>
      <c r="E29" s="1194"/>
      <c r="F29" s="1194">
        <v>11.762</v>
      </c>
      <c r="G29" s="285">
        <v>11.762</v>
      </c>
      <c r="H29" s="1194"/>
      <c r="I29" s="1194">
        <v>16.704555537000005</v>
      </c>
      <c r="J29" s="285">
        <v>16.704555537000005</v>
      </c>
      <c r="K29" s="20"/>
      <c r="P29" s="20"/>
      <c r="Q29" s="20"/>
      <c r="R29" s="20"/>
    </row>
    <row r="30" spans="1:18" ht="18" customHeight="1" x14ac:dyDescent="0.2">
      <c r="A30" s="78" t="s">
        <v>349</v>
      </c>
      <c r="B30" s="320"/>
      <c r="C30" s="321">
        <v>1.6459999999999999</v>
      </c>
      <c r="D30" s="322">
        <v>1.6459999999999999</v>
      </c>
      <c r="E30" s="1194"/>
      <c r="F30" s="1194">
        <v>2.492</v>
      </c>
      <c r="G30" s="285">
        <v>2.492</v>
      </c>
      <c r="H30" s="1194"/>
      <c r="I30" s="1194">
        <v>3.4501557599999999</v>
      </c>
      <c r="J30" s="285">
        <v>3.4501557599999999</v>
      </c>
      <c r="K30" s="20"/>
      <c r="P30" s="20"/>
      <c r="Q30" s="20"/>
      <c r="R30" s="20"/>
    </row>
    <row r="31" spans="1:18" ht="18" customHeight="1" x14ac:dyDescent="0.2">
      <c r="A31" s="78" t="s">
        <v>372</v>
      </c>
      <c r="B31" s="320"/>
      <c r="C31" s="321">
        <v>0</v>
      </c>
      <c r="D31" s="322">
        <v>0</v>
      </c>
      <c r="E31" s="1194"/>
      <c r="F31" s="1194">
        <v>1.266</v>
      </c>
      <c r="G31" s="285">
        <v>1.266</v>
      </c>
      <c r="H31" s="1194"/>
      <c r="I31" s="1194">
        <v>3.8343500000000001</v>
      </c>
      <c r="J31" s="285">
        <v>3.8343500000000001</v>
      </c>
      <c r="K31" s="20"/>
      <c r="P31" s="20"/>
      <c r="Q31" s="20"/>
      <c r="R31" s="20"/>
    </row>
    <row r="32" spans="1:18" ht="18" customHeight="1" x14ac:dyDescent="0.2">
      <c r="A32" s="78" t="s">
        <v>373</v>
      </c>
      <c r="B32" s="320"/>
      <c r="C32" s="321">
        <v>0.45</v>
      </c>
      <c r="D32" s="322">
        <v>0.45</v>
      </c>
      <c r="E32" s="1194"/>
      <c r="F32" s="1194">
        <v>4.258</v>
      </c>
      <c r="G32" s="285">
        <v>4.258</v>
      </c>
      <c r="H32" s="1194"/>
      <c r="I32" s="1194">
        <v>6.9976952000000008</v>
      </c>
      <c r="J32" s="285">
        <v>6.9976952000000008</v>
      </c>
      <c r="K32" s="20"/>
      <c r="P32" s="20"/>
      <c r="Q32" s="20"/>
      <c r="R32" s="20"/>
    </row>
    <row r="33" spans="1:18" ht="18" customHeight="1" x14ac:dyDescent="0.2">
      <c r="A33" s="78" t="s">
        <v>351</v>
      </c>
      <c r="B33" s="320"/>
      <c r="C33" s="321">
        <v>1.42</v>
      </c>
      <c r="D33" s="322">
        <v>1.42</v>
      </c>
      <c r="E33" s="1194"/>
      <c r="F33" s="1194">
        <v>5.032</v>
      </c>
      <c r="G33" s="285">
        <v>5.032</v>
      </c>
      <c r="H33" s="1194"/>
      <c r="I33" s="1194">
        <v>5.6162468700000003</v>
      </c>
      <c r="J33" s="285">
        <v>5.6162468700000003</v>
      </c>
      <c r="K33" s="20"/>
      <c r="P33" s="20"/>
      <c r="Q33" s="20"/>
      <c r="R33" s="20"/>
    </row>
    <row r="34" spans="1:18" ht="18" customHeight="1" x14ac:dyDescent="0.2">
      <c r="A34" s="78" t="s">
        <v>447</v>
      </c>
      <c r="B34" s="315"/>
      <c r="C34" s="19"/>
      <c r="D34" s="316"/>
      <c r="E34" s="1194"/>
      <c r="F34" s="1194">
        <v>2</v>
      </c>
      <c r="G34" s="285">
        <v>2</v>
      </c>
      <c r="H34" s="1194"/>
      <c r="I34" s="1194">
        <v>2.7199999909999999</v>
      </c>
      <c r="J34" s="285">
        <v>2.7199999909999999</v>
      </c>
      <c r="K34" s="20"/>
      <c r="P34" s="20"/>
      <c r="Q34" s="20"/>
      <c r="R34" s="20"/>
    </row>
    <row r="35" spans="1:18" s="57" customFormat="1" ht="18" customHeight="1" x14ac:dyDescent="0.2">
      <c r="A35" s="559" t="s">
        <v>92</v>
      </c>
      <c r="B35" s="589">
        <v>53.642000000000003</v>
      </c>
      <c r="C35" s="589">
        <v>785.3610000000001</v>
      </c>
      <c r="D35" s="589">
        <v>839.00300000000004</v>
      </c>
      <c r="E35" s="589">
        <v>58.100000000000009</v>
      </c>
      <c r="F35" s="589">
        <v>867.86400000000026</v>
      </c>
      <c r="G35" s="589">
        <v>925.96400000000017</v>
      </c>
      <c r="H35" s="589">
        <v>55.539090415000011</v>
      </c>
      <c r="I35" s="589">
        <v>912.69025253943653</v>
      </c>
      <c r="J35" s="1226">
        <v>968.22934295443645</v>
      </c>
      <c r="L35" s="60"/>
      <c r="M35" s="60"/>
      <c r="N35" s="60"/>
      <c r="P35" s="20"/>
      <c r="Q35" s="20"/>
      <c r="R35" s="20"/>
    </row>
    <row r="36" spans="1:18" s="57" customFormat="1" ht="18" customHeight="1" thickBot="1" x14ac:dyDescent="0.25">
      <c r="A36" s="331"/>
      <c r="B36" s="1339"/>
      <c r="C36" s="1339"/>
      <c r="D36" s="1339"/>
      <c r="E36" s="1339"/>
      <c r="F36" s="1339"/>
      <c r="G36" s="1340" t="s">
        <v>339</v>
      </c>
      <c r="H36" s="1339"/>
      <c r="I36" s="1339"/>
      <c r="J36" s="808" t="s">
        <v>339</v>
      </c>
      <c r="L36" s="60"/>
      <c r="M36" s="60"/>
      <c r="N36" s="60"/>
      <c r="P36" s="20"/>
      <c r="Q36" s="20"/>
      <c r="R36" s="20"/>
    </row>
    <row r="37" spans="1:18" ht="18" customHeight="1" x14ac:dyDescent="0.2">
      <c r="A37" s="333" t="s">
        <v>176</v>
      </c>
      <c r="B37" s="1336">
        <v>5.7709999999999999</v>
      </c>
      <c r="C37" s="1336"/>
      <c r="D37" s="1337">
        <v>5.7709999999999999</v>
      </c>
      <c r="E37" s="1336">
        <v>5.9039999999999999</v>
      </c>
      <c r="F37" s="1336"/>
      <c r="G37" s="1338">
        <v>5.9039999999999999</v>
      </c>
      <c r="H37" s="1336">
        <v>6.17962452</v>
      </c>
      <c r="I37" s="1336"/>
      <c r="J37" s="1331">
        <v>6.17962452</v>
      </c>
      <c r="P37" s="20"/>
      <c r="Q37" s="20"/>
      <c r="R37" s="20"/>
    </row>
    <row r="38" spans="1:18" ht="18" customHeight="1" x14ac:dyDescent="0.2">
      <c r="A38" s="333" t="s">
        <v>119</v>
      </c>
      <c r="B38" s="1194"/>
      <c r="C38" s="1194">
        <v>0.746</v>
      </c>
      <c r="D38" s="285">
        <v>0.746</v>
      </c>
      <c r="E38" s="1194"/>
      <c r="F38" s="1194">
        <v>0.61299999999999999</v>
      </c>
      <c r="G38" s="1195">
        <v>0.61299999999999999</v>
      </c>
      <c r="H38" s="1194"/>
      <c r="I38" s="1194">
        <v>0.30009712999999993</v>
      </c>
      <c r="J38" s="1332">
        <v>0.30009712999999993</v>
      </c>
      <c r="P38" s="20"/>
      <c r="Q38" s="20"/>
      <c r="R38" s="20"/>
    </row>
    <row r="39" spans="1:18" ht="18" customHeight="1" x14ac:dyDescent="0.2">
      <c r="A39" s="333" t="s">
        <v>213</v>
      </c>
      <c r="B39" s="1194"/>
      <c r="C39" s="1194">
        <v>16.393999999999998</v>
      </c>
      <c r="D39" s="285">
        <v>16.393999999999998</v>
      </c>
      <c r="E39" s="1194"/>
      <c r="F39" s="1194">
        <v>18.077000000000002</v>
      </c>
      <c r="G39" s="1195">
        <v>18.077000000000002</v>
      </c>
      <c r="H39" s="1194"/>
      <c r="I39" s="1194">
        <v>18.034604210000001</v>
      </c>
      <c r="J39" s="1332">
        <v>18.034604210000001</v>
      </c>
      <c r="P39" s="20"/>
      <c r="Q39" s="20"/>
      <c r="R39" s="20"/>
    </row>
    <row r="40" spans="1:18" ht="18" customHeight="1" x14ac:dyDescent="0.2">
      <c r="A40" s="333" t="s">
        <v>130</v>
      </c>
      <c r="B40" s="1194"/>
      <c r="C40" s="1194">
        <v>0.21099999999999999</v>
      </c>
      <c r="D40" s="285">
        <v>0.21099999999999999</v>
      </c>
      <c r="E40" s="1194"/>
      <c r="F40" s="1194">
        <v>0.158</v>
      </c>
      <c r="G40" s="1195">
        <v>0.158</v>
      </c>
      <c r="H40" s="1194"/>
      <c r="I40" s="1194">
        <v>0.11584147000000002</v>
      </c>
      <c r="J40" s="1332">
        <v>0.11584147000000002</v>
      </c>
      <c r="P40" s="20"/>
      <c r="Q40" s="20"/>
      <c r="R40" s="20"/>
    </row>
    <row r="41" spans="1:18" ht="18" customHeight="1" x14ac:dyDescent="0.2">
      <c r="A41" s="333" t="s">
        <v>241</v>
      </c>
      <c r="B41" s="1194"/>
      <c r="C41" s="1194">
        <v>1.9490000000000001</v>
      </c>
      <c r="D41" s="285">
        <v>1.9490000000000001</v>
      </c>
      <c r="E41" s="1194"/>
      <c r="F41" s="1194">
        <v>1.4279999999999999</v>
      </c>
      <c r="G41" s="1195">
        <v>1.4279999999999999</v>
      </c>
      <c r="H41" s="1194"/>
      <c r="I41" s="1194">
        <v>1.3771471799999999</v>
      </c>
      <c r="J41" s="1332">
        <v>1.3771471799999999</v>
      </c>
      <c r="P41" s="20"/>
      <c r="Q41" s="20"/>
      <c r="R41" s="20"/>
    </row>
    <row r="42" spans="1:18" ht="18" customHeight="1" x14ac:dyDescent="0.2">
      <c r="A42" s="333" t="s">
        <v>239</v>
      </c>
      <c r="B42" s="1194"/>
      <c r="C42" s="1194">
        <v>0.81799999999999995</v>
      </c>
      <c r="D42" s="285">
        <v>0.81799999999999995</v>
      </c>
      <c r="E42" s="1194"/>
      <c r="F42" s="1194">
        <v>1.161</v>
      </c>
      <c r="G42" s="1195">
        <v>1.161</v>
      </c>
      <c r="H42" s="1194"/>
      <c r="I42" s="1194">
        <v>0.42821000000000004</v>
      </c>
      <c r="J42" s="1332">
        <v>0.42821000000000004</v>
      </c>
      <c r="P42" s="20"/>
      <c r="Q42" s="20"/>
      <c r="R42" s="20"/>
    </row>
    <row r="43" spans="1:18" ht="18" customHeight="1" x14ac:dyDescent="0.2">
      <c r="A43" s="333" t="s">
        <v>240</v>
      </c>
      <c r="B43" s="1194"/>
      <c r="C43" s="1194">
        <v>3.1389999999999998</v>
      </c>
      <c r="D43" s="285">
        <v>3.1389999999999998</v>
      </c>
      <c r="E43" s="1194"/>
      <c r="F43" s="1194">
        <v>3.94</v>
      </c>
      <c r="G43" s="1195">
        <v>3.94</v>
      </c>
      <c r="H43" s="1194"/>
      <c r="I43" s="1194">
        <v>4.0372444900000009</v>
      </c>
      <c r="J43" s="1332">
        <v>4.0372444900000009</v>
      </c>
      <c r="P43" s="20"/>
      <c r="Q43" s="20"/>
      <c r="R43" s="20"/>
    </row>
    <row r="44" spans="1:18" ht="18" customHeight="1" x14ac:dyDescent="0.2">
      <c r="A44" s="333" t="s">
        <v>143</v>
      </c>
      <c r="B44" s="1194"/>
      <c r="C44" s="1194">
        <v>5.6109999999999998</v>
      </c>
      <c r="D44" s="285">
        <v>5.6109999999999998</v>
      </c>
      <c r="E44" s="1194"/>
      <c r="F44" s="1194">
        <v>6.8739999999999997</v>
      </c>
      <c r="G44" s="1195">
        <v>6.8739999999999997</v>
      </c>
      <c r="H44" s="1194"/>
      <c r="I44" s="1194">
        <v>13.272399999999999</v>
      </c>
      <c r="J44" s="1332">
        <v>13.272399999999999</v>
      </c>
      <c r="K44" s="20"/>
      <c r="P44" s="20"/>
      <c r="Q44" s="20"/>
      <c r="R44" s="20"/>
    </row>
    <row r="45" spans="1:18" ht="18" customHeight="1" x14ac:dyDescent="0.2">
      <c r="A45" s="333" t="s">
        <v>255</v>
      </c>
      <c r="B45" s="1194"/>
      <c r="C45" s="1194">
        <v>0.35199999999999998</v>
      </c>
      <c r="D45" s="285">
        <v>0.35199999999999998</v>
      </c>
      <c r="E45" s="1194"/>
      <c r="F45" s="1194">
        <v>0.32800000000000001</v>
      </c>
      <c r="G45" s="1195">
        <v>0.32800000000000001</v>
      </c>
      <c r="H45" s="1194"/>
      <c r="I45" s="1194">
        <v>0.30348899999999995</v>
      </c>
      <c r="J45" s="1332">
        <v>0.30348899999999995</v>
      </c>
      <c r="O45" s="20"/>
      <c r="P45" s="20"/>
      <c r="Q45" s="20"/>
      <c r="R45" s="20"/>
    </row>
    <row r="46" spans="1:18" ht="18" customHeight="1" x14ac:dyDescent="0.2">
      <c r="A46" s="333" t="s">
        <v>190</v>
      </c>
      <c r="B46" s="1194"/>
      <c r="C46" s="1194">
        <v>0.20200000000000001</v>
      </c>
      <c r="D46" s="285">
        <v>0.20200000000000001</v>
      </c>
      <c r="E46" s="1194"/>
      <c r="F46" s="1194">
        <v>2.3E-2</v>
      </c>
      <c r="G46" s="1195">
        <v>2.3E-2</v>
      </c>
      <c r="H46" s="1194"/>
      <c r="I46" s="1194">
        <v>0</v>
      </c>
      <c r="J46" s="1332">
        <v>0</v>
      </c>
      <c r="O46" s="20"/>
      <c r="P46" s="20"/>
      <c r="Q46" s="20"/>
      <c r="R46" s="20"/>
    </row>
    <row r="47" spans="1:18" ht="18" customHeight="1" x14ac:dyDescent="0.2">
      <c r="A47" s="333" t="s">
        <v>281</v>
      </c>
      <c r="B47" s="1194"/>
      <c r="C47" s="1194">
        <v>1.107</v>
      </c>
      <c r="D47" s="285">
        <v>1.107</v>
      </c>
      <c r="E47" s="1194"/>
      <c r="F47" s="1194">
        <v>0.89900000000000002</v>
      </c>
      <c r="G47" s="1195">
        <v>0.89900000000000002</v>
      </c>
      <c r="H47" s="1194"/>
      <c r="I47" s="1194">
        <v>0.64650101999999987</v>
      </c>
      <c r="J47" s="1332">
        <v>0.64650101999999987</v>
      </c>
      <c r="O47" s="20"/>
      <c r="P47" s="20"/>
      <c r="Q47" s="20"/>
      <c r="R47" s="20"/>
    </row>
    <row r="48" spans="1:18" ht="18" customHeight="1" x14ac:dyDescent="0.2">
      <c r="A48" s="333" t="s">
        <v>374</v>
      </c>
      <c r="B48" s="1194"/>
      <c r="C48" s="1194">
        <v>3.7999999999999999E-2</v>
      </c>
      <c r="D48" s="285">
        <v>3.7999999999999999E-2</v>
      </c>
      <c r="E48" s="1194"/>
      <c r="F48" s="1194">
        <v>2.5910000000000002</v>
      </c>
      <c r="G48" s="1195">
        <v>2.5910000000000002</v>
      </c>
      <c r="H48" s="1194"/>
      <c r="I48" s="1194">
        <v>2.0923357600000005</v>
      </c>
      <c r="J48" s="1333">
        <v>2.0923357600000005</v>
      </c>
      <c r="P48" s="20"/>
      <c r="Q48" s="20"/>
      <c r="R48" s="20"/>
    </row>
    <row r="49" spans="1:18" ht="18" customHeight="1" x14ac:dyDescent="0.2">
      <c r="A49" s="333" t="s">
        <v>375</v>
      </c>
      <c r="B49" s="1194"/>
      <c r="C49" s="1194">
        <v>1.7999999999999999E-2</v>
      </c>
      <c r="D49" s="285">
        <v>1.7999999999999999E-2</v>
      </c>
      <c r="E49" s="1194"/>
      <c r="F49" s="1194">
        <v>0.28899999999999998</v>
      </c>
      <c r="G49" s="1195">
        <v>0.28899999999999998</v>
      </c>
      <c r="H49" s="1194"/>
      <c r="I49" s="1194">
        <v>0.25790543999999999</v>
      </c>
      <c r="J49" s="1333">
        <v>0.25790543999999999</v>
      </c>
      <c r="P49" s="20"/>
      <c r="Q49" s="20"/>
      <c r="R49" s="20"/>
    </row>
    <row r="50" spans="1:18" ht="18" customHeight="1" x14ac:dyDescent="0.2">
      <c r="A50" s="333" t="s">
        <v>175</v>
      </c>
      <c r="B50" s="1194"/>
      <c r="C50" s="1194">
        <v>1.4910000000000001</v>
      </c>
      <c r="D50" s="285">
        <v>1.4910000000000001</v>
      </c>
      <c r="E50" s="1194"/>
      <c r="F50" s="1194">
        <v>1.516</v>
      </c>
      <c r="G50" s="1195">
        <v>1.516</v>
      </c>
      <c r="H50" s="1194"/>
      <c r="I50" s="1194">
        <v>1.7026973200000002</v>
      </c>
      <c r="J50" s="1332">
        <v>1.7026973200000002</v>
      </c>
      <c r="P50" s="20"/>
      <c r="Q50" s="20"/>
      <c r="R50" s="20"/>
    </row>
    <row r="51" spans="1:18" ht="18" customHeight="1" x14ac:dyDescent="0.2">
      <c r="A51" s="333" t="s">
        <v>191</v>
      </c>
      <c r="B51" s="1194"/>
      <c r="C51" s="1194">
        <v>0.16400000000000001</v>
      </c>
      <c r="D51" s="285">
        <v>0.16400000000000001</v>
      </c>
      <c r="E51" s="1194"/>
      <c r="F51" s="1194">
        <v>6.0999999999999999E-2</v>
      </c>
      <c r="G51" s="1195">
        <v>6.0999999999999999E-2</v>
      </c>
      <c r="H51" s="1194"/>
      <c r="I51" s="1194">
        <v>1.0057959999999999E-2</v>
      </c>
      <c r="J51" s="1332">
        <v>1.0057959999999999E-2</v>
      </c>
      <c r="P51" s="20"/>
      <c r="Q51" s="20"/>
      <c r="R51" s="20"/>
    </row>
    <row r="52" spans="1:18" ht="18" customHeight="1" x14ac:dyDescent="0.2">
      <c r="A52" s="333" t="s">
        <v>350</v>
      </c>
      <c r="B52" s="1194"/>
      <c r="C52" s="1194">
        <v>0.35499999999999998</v>
      </c>
      <c r="D52" s="285">
        <v>0.35499999999999998</v>
      </c>
      <c r="E52" s="1194"/>
      <c r="F52" s="1194">
        <v>0.58499999999999996</v>
      </c>
      <c r="G52" s="1195">
        <v>0.58499999999999996</v>
      </c>
      <c r="H52" s="1194"/>
      <c r="I52" s="1194">
        <v>0.29143036</v>
      </c>
      <c r="J52" s="1332">
        <v>0.29143036</v>
      </c>
      <c r="P52" s="20"/>
      <c r="Q52" s="20"/>
      <c r="R52" s="20"/>
    </row>
    <row r="53" spans="1:18" ht="18" customHeight="1" x14ac:dyDescent="0.2">
      <c r="A53" s="333" t="s">
        <v>33</v>
      </c>
      <c r="B53" s="1194"/>
      <c r="C53" s="1194"/>
      <c r="D53" s="285">
        <v>0</v>
      </c>
      <c r="E53" s="1194"/>
      <c r="F53" s="1194">
        <v>2.5339999999999998</v>
      </c>
      <c r="G53" s="1195">
        <v>2.5339999999999998</v>
      </c>
      <c r="H53" s="1194"/>
      <c r="I53" s="1194">
        <v>7.2132440000000004</v>
      </c>
      <c r="J53" s="1332">
        <v>7.2132440000000004</v>
      </c>
      <c r="P53" s="20"/>
      <c r="Q53" s="20"/>
      <c r="R53" s="20"/>
    </row>
    <row r="54" spans="1:18" ht="18" customHeight="1" x14ac:dyDescent="0.2">
      <c r="A54" s="333" t="s">
        <v>446</v>
      </c>
      <c r="B54" s="1194"/>
      <c r="C54" s="1194"/>
      <c r="D54" s="285">
        <v>0</v>
      </c>
      <c r="E54" s="1194"/>
      <c r="F54" s="1194">
        <v>6.4000000000000001E-2</v>
      </c>
      <c r="G54" s="1195">
        <v>6.4000000000000001E-2</v>
      </c>
      <c r="H54" s="1194"/>
      <c r="I54" s="1194">
        <v>0.76854168999999994</v>
      </c>
      <c r="J54" s="1332">
        <v>0.76854168999999994</v>
      </c>
      <c r="P54" s="20"/>
      <c r="Q54" s="20"/>
      <c r="R54" s="20"/>
    </row>
    <row r="55" spans="1:18" ht="18" customHeight="1" x14ac:dyDescent="0.2">
      <c r="A55" s="277" t="s">
        <v>123</v>
      </c>
      <c r="B55" s="1194"/>
      <c r="C55" s="1194"/>
      <c r="D55" s="285">
        <v>0</v>
      </c>
      <c r="E55" s="1194"/>
      <c r="F55" s="1194"/>
      <c r="G55" s="1195">
        <v>0</v>
      </c>
      <c r="H55" s="1194"/>
      <c r="I55" s="1194">
        <v>7.2287749999999998E-2</v>
      </c>
      <c r="J55" s="1332">
        <v>7.2287749999999998E-2</v>
      </c>
      <c r="P55" s="20"/>
      <c r="Q55" s="20"/>
      <c r="R55" s="20"/>
    </row>
    <row r="56" spans="1:18" s="57" customFormat="1" ht="22.5" customHeight="1" x14ac:dyDescent="0.2">
      <c r="A56" s="559" t="s">
        <v>93</v>
      </c>
      <c r="B56" s="589">
        <v>5.7709999999999999</v>
      </c>
      <c r="C56" s="589">
        <v>32.594999999999999</v>
      </c>
      <c r="D56" s="589">
        <v>38.365999999999985</v>
      </c>
      <c r="E56" s="589">
        <v>5.9039999999999999</v>
      </c>
      <c r="F56" s="589">
        <v>41.141000000000012</v>
      </c>
      <c r="G56" s="589">
        <v>47.045000000000016</v>
      </c>
      <c r="H56" s="589">
        <v>6.17962452</v>
      </c>
      <c r="I56" s="589">
        <v>50.92403478</v>
      </c>
      <c r="J56" s="1334">
        <v>57.103659299999997</v>
      </c>
      <c r="L56" s="60"/>
      <c r="M56" s="60"/>
      <c r="N56" s="60"/>
      <c r="P56" s="20"/>
      <c r="Q56" s="20"/>
      <c r="R56" s="20"/>
    </row>
    <row r="57" spans="1:18" s="57" customFormat="1" ht="22.5" customHeight="1" thickBot="1" x14ac:dyDescent="0.25">
      <c r="A57" s="560" t="s">
        <v>133</v>
      </c>
      <c r="B57" s="589">
        <v>59.413000000000004</v>
      </c>
      <c r="C57" s="589">
        <v>817.95600000000013</v>
      </c>
      <c r="D57" s="589">
        <v>877.36900000000003</v>
      </c>
      <c r="E57" s="589">
        <v>64.004000000000005</v>
      </c>
      <c r="F57" s="589">
        <v>909.00500000000022</v>
      </c>
      <c r="G57" s="589">
        <v>973.00900000000024</v>
      </c>
      <c r="H57" s="589">
        <v>61.718714935000008</v>
      </c>
      <c r="I57" s="589">
        <v>963.61428731943647</v>
      </c>
      <c r="J57" s="1342">
        <v>1025.3330022544365</v>
      </c>
      <c r="L57" s="60"/>
      <c r="M57" s="60"/>
      <c r="N57" s="60"/>
      <c r="P57" s="20"/>
      <c r="Q57" s="20"/>
      <c r="R57" s="20"/>
    </row>
    <row r="58" spans="1:18" ht="21" customHeight="1" thickTop="1" x14ac:dyDescent="0.2">
      <c r="A58" s="332" t="s">
        <v>129</v>
      </c>
      <c r="B58" s="1194"/>
      <c r="C58" s="1194"/>
      <c r="D58" s="1195"/>
      <c r="E58" s="1194"/>
      <c r="F58" s="1194"/>
      <c r="G58" s="1195"/>
      <c r="H58" s="1194"/>
      <c r="I58" s="1341"/>
      <c r="J58" s="1346"/>
    </row>
    <row r="59" spans="1:18" ht="21" customHeight="1" x14ac:dyDescent="0.2">
      <c r="A59" s="333" t="s">
        <v>332</v>
      </c>
      <c r="B59" s="1194"/>
      <c r="C59" s="1194"/>
      <c r="D59" s="1195">
        <v>26.177</v>
      </c>
      <c r="E59" s="1194"/>
      <c r="F59" s="1194"/>
      <c r="G59" s="1195">
        <v>23.018999999999998</v>
      </c>
      <c r="H59" s="1194"/>
      <c r="I59" s="1341"/>
      <c r="J59" s="1195">
        <v>23.52743925</v>
      </c>
    </row>
    <row r="60" spans="1:18" ht="21" customHeight="1" x14ac:dyDescent="0.2">
      <c r="A60" s="333" t="s">
        <v>65</v>
      </c>
      <c r="B60" s="1194"/>
      <c r="C60" s="1194"/>
      <c r="D60" s="1195">
        <v>7.58</v>
      </c>
      <c r="E60" s="1194"/>
      <c r="F60" s="1194"/>
      <c r="G60" s="1195">
        <v>6.3709999999999996</v>
      </c>
      <c r="H60" s="1194"/>
      <c r="I60" s="1341"/>
      <c r="J60" s="1195">
        <v>8.0207562800000005</v>
      </c>
    </row>
    <row r="61" spans="1:18" ht="21" customHeight="1" x14ac:dyDescent="0.2">
      <c r="A61" s="333" t="s">
        <v>66</v>
      </c>
      <c r="B61" s="1194"/>
      <c r="C61" s="1194"/>
      <c r="D61" s="1195">
        <v>3.05</v>
      </c>
      <c r="E61" s="1194"/>
      <c r="F61" s="1194"/>
      <c r="G61" s="1195">
        <v>3.0430000000000001</v>
      </c>
      <c r="H61" s="1194"/>
      <c r="I61" s="1341"/>
      <c r="J61" s="1195">
        <v>3.4155725600000002</v>
      </c>
    </row>
    <row r="62" spans="1:18" ht="21" customHeight="1" x14ac:dyDescent="0.2">
      <c r="A62" s="333" t="s">
        <v>333</v>
      </c>
      <c r="B62" s="1194"/>
      <c r="C62" s="1194"/>
      <c r="D62" s="1195">
        <v>1.58</v>
      </c>
      <c r="E62" s="1194"/>
      <c r="F62" s="1194"/>
      <c r="G62" s="1195">
        <v>1.843</v>
      </c>
      <c r="H62" s="1194"/>
      <c r="I62" s="1341"/>
      <c r="J62" s="1195">
        <v>1.69540175</v>
      </c>
    </row>
    <row r="63" spans="1:18" ht="21" customHeight="1" x14ac:dyDescent="0.2">
      <c r="A63" s="333" t="s">
        <v>87</v>
      </c>
      <c r="B63" s="1194"/>
      <c r="C63" s="1194"/>
      <c r="D63" s="1195">
        <v>1.208</v>
      </c>
      <c r="E63" s="1194"/>
      <c r="F63" s="1194"/>
      <c r="G63" s="1195">
        <v>1.0980000000000001</v>
      </c>
      <c r="H63" s="1194"/>
      <c r="I63" s="1341"/>
      <c r="J63" s="1345">
        <v>1.06000783</v>
      </c>
    </row>
    <row r="64" spans="1:18" ht="21" customHeight="1" x14ac:dyDescent="0.2">
      <c r="A64" s="333" t="s">
        <v>124</v>
      </c>
      <c r="B64" s="1194"/>
      <c r="C64" s="1194"/>
      <c r="D64" s="1195">
        <v>9.0999999999999998E-2</v>
      </c>
      <c r="E64" s="1194"/>
      <c r="F64" s="1194"/>
      <c r="G64" s="1195">
        <v>0.09</v>
      </c>
      <c r="H64" s="1194"/>
      <c r="I64" s="1341"/>
      <c r="J64" s="1195">
        <v>7.0183419999999996E-2</v>
      </c>
    </row>
    <row r="65" spans="1:11" ht="21" customHeight="1" x14ac:dyDescent="0.2">
      <c r="A65" s="333" t="s">
        <v>193</v>
      </c>
      <c r="B65" s="1194"/>
      <c r="C65" s="1194"/>
      <c r="D65" s="1195">
        <v>1.0109999999999999</v>
      </c>
      <c r="E65" s="1194"/>
      <c r="F65" s="1194"/>
      <c r="G65" s="1195">
        <v>0.91800000000000004</v>
      </c>
      <c r="H65" s="1194"/>
      <c r="I65" s="1341"/>
      <c r="J65" s="1195">
        <v>0.77620599999999995</v>
      </c>
    </row>
    <row r="66" spans="1:11" ht="21" customHeight="1" x14ac:dyDescent="0.2">
      <c r="A66" s="333" t="s">
        <v>214</v>
      </c>
      <c r="B66" s="1194"/>
      <c r="C66" s="1194"/>
      <c r="D66" s="1195">
        <v>6.125</v>
      </c>
      <c r="E66" s="1194"/>
      <c r="F66" s="1194"/>
      <c r="G66" s="1195">
        <v>6.2119999999999997</v>
      </c>
      <c r="H66" s="1194"/>
      <c r="I66" s="1341"/>
      <c r="J66" s="1344">
        <v>5.8719169999999998</v>
      </c>
      <c r="K66" s="1343"/>
    </row>
    <row r="67" spans="1:11" s="57" customFormat="1" ht="21" customHeight="1" x14ac:dyDescent="0.2">
      <c r="A67" s="1196" t="s">
        <v>133</v>
      </c>
      <c r="B67" s="650"/>
      <c r="C67" s="650"/>
      <c r="D67" s="650">
        <v>46.821999999999996</v>
      </c>
      <c r="E67" s="650"/>
      <c r="F67" s="650"/>
      <c r="G67" s="650">
        <v>42.593999999999994</v>
      </c>
      <c r="H67" s="650"/>
      <c r="I67" s="650"/>
      <c r="J67" s="650">
        <v>44.437484090000012</v>
      </c>
    </row>
    <row r="68" spans="1:11" s="57" customFormat="1" ht="30.75" customHeight="1" x14ac:dyDescent="0.2">
      <c r="A68" s="1197" t="s">
        <v>340</v>
      </c>
      <c r="B68" s="650"/>
      <c r="C68" s="650"/>
      <c r="D68" s="650">
        <v>924.19100000000003</v>
      </c>
      <c r="E68" s="650"/>
      <c r="F68" s="650"/>
      <c r="G68" s="650">
        <v>1015.6030000000003</v>
      </c>
      <c r="H68" s="650"/>
      <c r="I68" s="650"/>
      <c r="J68" s="1335">
        <v>1069.7704863444364</v>
      </c>
    </row>
    <row r="69" spans="1:11" ht="14.25" customHeight="1" x14ac:dyDescent="0.2">
      <c r="A69" s="62"/>
      <c r="B69" s="1193"/>
      <c r="C69" s="1193"/>
      <c r="D69" s="1193"/>
      <c r="E69" s="1193"/>
      <c r="F69" s="1193"/>
      <c r="G69" s="1193"/>
      <c r="H69" s="62"/>
      <c r="I69" s="62"/>
      <c r="J69" s="62"/>
    </row>
  </sheetData>
  <mergeCells count="6">
    <mergeCell ref="A1:J1"/>
    <mergeCell ref="A2:J2"/>
    <mergeCell ref="B3:D3"/>
    <mergeCell ref="A3:A4"/>
    <mergeCell ref="E3:G3"/>
    <mergeCell ref="H3:J3"/>
  </mergeCells>
  <printOptions horizontalCentered="1"/>
  <pageMargins left="0.39370078740157483" right="0.39370078740157483" top="0.59055118110236227" bottom="0.78740157480314965" header="0.19685039370078741" footer="0.35433070866141736"/>
  <pageSetup paperSize="9" orientation="portrait" r:id="rId1"/>
  <headerFooter scaleWithDoc="0"/>
  <rowBreaks count="1" manualBreakCount="1">
    <brk id="3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CF76"/>
  <sheetViews>
    <sheetView zoomScaleNormal="100" workbookViewId="0">
      <pane xSplit="1" ySplit="5" topLeftCell="B6" activePane="bottomRight" state="frozen"/>
      <selection activeCell="V88" sqref="V88"/>
      <selection pane="topRight" activeCell="V88" sqref="V88"/>
      <selection pane="bottomLeft" activeCell="V88" sqref="V88"/>
      <selection pane="bottomRight" activeCell="M7" sqref="M7"/>
    </sheetView>
  </sheetViews>
  <sheetFormatPr defaultColWidth="9.140625" defaultRowHeight="12.75" x14ac:dyDescent="0.2"/>
  <cols>
    <col min="1" max="1" width="15.85546875" style="334" customWidth="1"/>
    <col min="2" max="2" width="14.42578125" style="376" customWidth="1"/>
    <col min="3" max="3" width="6.42578125" style="334" bestFit="1" customWidth="1"/>
    <col min="4" max="4" width="8.140625" style="334" bestFit="1" customWidth="1"/>
    <col min="5" max="5" width="6.5703125" style="334" bestFit="1" customWidth="1"/>
    <col min="6" max="6" width="6.42578125" style="759" bestFit="1" customWidth="1"/>
    <col min="7" max="7" width="8.140625" style="759" bestFit="1" customWidth="1"/>
    <col min="8" max="8" width="6.5703125" style="759" bestFit="1" customWidth="1"/>
    <col min="9" max="12" width="9.140625" style="334"/>
    <col min="13" max="13" width="18.7109375" style="334" bestFit="1" customWidth="1"/>
    <col min="14" max="16384" width="9.140625" style="334"/>
  </cols>
  <sheetData>
    <row r="1" spans="1:15" ht="24.75" customHeight="1" x14ac:dyDescent="0.2">
      <c r="A1" s="1472" t="s">
        <v>425</v>
      </c>
      <c r="B1" s="1473"/>
      <c r="C1" s="1473"/>
      <c r="D1" s="1473"/>
      <c r="E1" s="1473"/>
      <c r="F1" s="1473"/>
      <c r="G1" s="1473"/>
      <c r="H1" s="1473"/>
      <c r="I1" s="1473"/>
      <c r="J1" s="1473"/>
      <c r="K1" s="1473"/>
    </row>
    <row r="2" spans="1:15" s="272" customFormat="1" ht="17.25" customHeight="1" x14ac:dyDescent="0.2">
      <c r="A2" s="1474" t="s">
        <v>347</v>
      </c>
      <c r="B2" s="1413"/>
      <c r="C2" s="1413"/>
      <c r="D2" s="1413"/>
      <c r="E2" s="1413"/>
      <c r="F2" s="1413"/>
      <c r="G2" s="1413"/>
      <c r="H2" s="1413"/>
      <c r="I2" s="1413"/>
      <c r="J2" s="1413"/>
      <c r="K2" s="1413"/>
    </row>
    <row r="3" spans="1:15" s="272" customFormat="1" ht="15" customHeight="1" x14ac:dyDescent="0.2">
      <c r="A3" s="1475" t="s">
        <v>221</v>
      </c>
      <c r="B3" s="1477" t="s">
        <v>51</v>
      </c>
      <c r="C3" s="1479" t="s">
        <v>356</v>
      </c>
      <c r="D3" s="1470"/>
      <c r="E3" s="1480"/>
      <c r="F3" s="1470" t="s">
        <v>443</v>
      </c>
      <c r="G3" s="1470"/>
      <c r="H3" s="1471"/>
      <c r="I3" s="1470" t="s">
        <v>482</v>
      </c>
      <c r="J3" s="1470"/>
      <c r="K3" s="1471"/>
    </row>
    <row r="4" spans="1:15" s="280" customFormat="1" ht="18.75" customHeight="1" x14ac:dyDescent="0.2">
      <c r="A4" s="1476"/>
      <c r="B4" s="1478"/>
      <c r="C4" s="716" t="s">
        <v>171</v>
      </c>
      <c r="D4" s="717" t="s">
        <v>172</v>
      </c>
      <c r="E4" s="716" t="s">
        <v>50</v>
      </c>
      <c r="F4" s="718" t="s">
        <v>171</v>
      </c>
      <c r="G4" s="717" t="s">
        <v>172</v>
      </c>
      <c r="H4" s="719" t="s">
        <v>50</v>
      </c>
      <c r="I4" s="718" t="s">
        <v>171</v>
      </c>
      <c r="J4" s="717" t="s">
        <v>172</v>
      </c>
      <c r="K4" s="719" t="s">
        <v>50</v>
      </c>
    </row>
    <row r="5" spans="1:15" s="280" customFormat="1" ht="18.75" customHeight="1" x14ac:dyDescent="0.2">
      <c r="A5" s="583" t="s">
        <v>95</v>
      </c>
      <c r="B5" s="584" t="s">
        <v>96</v>
      </c>
      <c r="C5" s="786" t="s">
        <v>100</v>
      </c>
      <c r="D5" s="786" t="s">
        <v>101</v>
      </c>
      <c r="E5" s="787" t="s">
        <v>102</v>
      </c>
      <c r="F5" s="786" t="s">
        <v>103</v>
      </c>
      <c r="G5" s="786" t="s">
        <v>104</v>
      </c>
      <c r="H5" s="791" t="s">
        <v>105</v>
      </c>
      <c r="I5" s="786" t="s">
        <v>103</v>
      </c>
      <c r="J5" s="786" t="s">
        <v>104</v>
      </c>
      <c r="K5" s="791" t="s">
        <v>105</v>
      </c>
    </row>
    <row r="6" spans="1:15" s="279" customFormat="1" ht="18.75" customHeight="1" x14ac:dyDescent="0.2">
      <c r="A6" s="335" t="s">
        <v>116</v>
      </c>
      <c r="B6" s="336" t="s">
        <v>28</v>
      </c>
      <c r="C6" s="339"/>
      <c r="D6" s="338">
        <v>0.18099999999999999</v>
      </c>
      <c r="E6" s="340">
        <v>0.18099999999999999</v>
      </c>
      <c r="F6" s="810"/>
      <c r="G6" s="337">
        <v>0.16800000000000001</v>
      </c>
      <c r="H6" s="811">
        <v>0.16800000000000001</v>
      </c>
      <c r="I6" s="810"/>
      <c r="J6" s="337">
        <v>0.26253899999999997</v>
      </c>
      <c r="K6" s="811">
        <v>0.26253899999999997</v>
      </c>
    </row>
    <row r="7" spans="1:15" s="272" customFormat="1" ht="17.25" customHeight="1" x14ac:dyDescent="0.2">
      <c r="A7" s="1481" t="s">
        <v>89</v>
      </c>
      <c r="B7" s="341" t="s">
        <v>26</v>
      </c>
      <c r="C7" s="367">
        <v>0.245</v>
      </c>
      <c r="D7" s="367">
        <v>147.023</v>
      </c>
      <c r="E7" s="368">
        <v>147.268</v>
      </c>
      <c r="F7" s="367">
        <v>0.218</v>
      </c>
      <c r="G7" s="367">
        <v>170.82599999999999</v>
      </c>
      <c r="H7" s="812">
        <v>171.04399999999998</v>
      </c>
      <c r="I7" s="367">
        <v>0.22129594</v>
      </c>
      <c r="J7" s="367">
        <v>156.44035777999994</v>
      </c>
      <c r="K7" s="812">
        <v>156.66165371999995</v>
      </c>
      <c r="O7" s="279"/>
    </row>
    <row r="8" spans="1:15" s="272" customFormat="1" ht="17.25" customHeight="1" x14ac:dyDescent="0.2">
      <c r="A8" s="1482"/>
      <c r="B8" s="347" t="s">
        <v>242</v>
      </c>
      <c r="C8" s="350"/>
      <c r="D8" s="350">
        <v>2.3260000000000001</v>
      </c>
      <c r="E8" s="351">
        <v>2.3260000000000001</v>
      </c>
      <c r="F8" s="350"/>
      <c r="G8" s="350">
        <v>0.192</v>
      </c>
      <c r="H8" s="813">
        <v>0.192</v>
      </c>
      <c r="I8" s="350"/>
      <c r="J8" s="350"/>
      <c r="K8" s="813">
        <v>0</v>
      </c>
      <c r="O8" s="279"/>
    </row>
    <row r="9" spans="1:15" s="272" customFormat="1" ht="17.25" customHeight="1" x14ac:dyDescent="0.2">
      <c r="A9" s="1482"/>
      <c r="B9" s="354" t="s">
        <v>256</v>
      </c>
      <c r="C9" s="350"/>
      <c r="D9" s="350"/>
      <c r="E9" s="351">
        <v>0</v>
      </c>
      <c r="F9" s="350"/>
      <c r="G9" s="350"/>
      <c r="H9" s="813">
        <v>0</v>
      </c>
      <c r="I9" s="350"/>
      <c r="J9" s="350"/>
      <c r="K9" s="813">
        <v>0</v>
      </c>
      <c r="O9" s="279"/>
    </row>
    <row r="10" spans="1:15" s="272" customFormat="1" ht="17.25" customHeight="1" x14ac:dyDescent="0.2">
      <c r="A10" s="1482"/>
      <c r="B10" s="347" t="s">
        <v>217</v>
      </c>
      <c r="C10" s="350"/>
      <c r="D10" s="350">
        <v>11.801</v>
      </c>
      <c r="E10" s="351">
        <v>11.801</v>
      </c>
      <c r="F10" s="350"/>
      <c r="G10" s="350">
        <v>6.7009999999999996</v>
      </c>
      <c r="H10" s="813">
        <v>6.7009999999999996</v>
      </c>
      <c r="I10" s="350"/>
      <c r="J10" s="350">
        <v>16.0448293</v>
      </c>
      <c r="K10" s="813">
        <v>16.0448293</v>
      </c>
      <c r="O10" s="279"/>
    </row>
    <row r="11" spans="1:15" s="272" customFormat="1" ht="17.25" customHeight="1" x14ac:dyDescent="0.2">
      <c r="A11" s="1482"/>
      <c r="B11" s="347" t="s">
        <v>299</v>
      </c>
      <c r="C11" s="350"/>
      <c r="D11" s="350">
        <v>3.0819999999999999</v>
      </c>
      <c r="E11" s="351">
        <v>3.0819999999999999</v>
      </c>
      <c r="F11" s="350"/>
      <c r="G11" s="350">
        <v>3.7629999999999999</v>
      </c>
      <c r="H11" s="813">
        <v>3.7629999999999999</v>
      </c>
      <c r="I11" s="350"/>
      <c r="J11" s="350">
        <v>4.4069510400000009</v>
      </c>
      <c r="K11" s="813">
        <v>4.4069510400000009</v>
      </c>
      <c r="O11" s="279"/>
    </row>
    <row r="12" spans="1:15" s="272" customFormat="1" ht="17.25" customHeight="1" x14ac:dyDescent="0.2">
      <c r="A12" s="1482"/>
      <c r="B12" s="347" t="s">
        <v>254</v>
      </c>
      <c r="C12" s="350"/>
      <c r="D12" s="350">
        <v>2.0510000000000002</v>
      </c>
      <c r="E12" s="351">
        <v>2.0510000000000002</v>
      </c>
      <c r="F12" s="350"/>
      <c r="G12" s="350">
        <v>7.0170000000000003</v>
      </c>
      <c r="H12" s="813">
        <v>7.0170000000000003</v>
      </c>
      <c r="I12" s="350"/>
      <c r="J12" s="350">
        <v>10.340875649999999</v>
      </c>
      <c r="K12" s="813">
        <v>10.340875649999999</v>
      </c>
      <c r="O12" s="279"/>
    </row>
    <row r="13" spans="1:15" s="272" customFormat="1" ht="17.25" customHeight="1" x14ac:dyDescent="0.2">
      <c r="A13" s="1482"/>
      <c r="B13" s="347" t="s">
        <v>252</v>
      </c>
      <c r="C13" s="350"/>
      <c r="D13" s="350">
        <v>0.58099999999999996</v>
      </c>
      <c r="E13" s="351">
        <v>0.58099999999999996</v>
      </c>
      <c r="F13" s="350"/>
      <c r="G13" s="350">
        <v>0.42399999999999999</v>
      </c>
      <c r="H13" s="813">
        <v>0.42399999999999999</v>
      </c>
      <c r="I13" s="350"/>
      <c r="J13" s="350">
        <v>0.30009712999999999</v>
      </c>
      <c r="K13" s="813">
        <v>0.30009712999999999</v>
      </c>
      <c r="O13" s="279"/>
    </row>
    <row r="14" spans="1:15" s="272" customFormat="1" ht="17.25" customHeight="1" x14ac:dyDescent="0.2">
      <c r="A14" s="1482"/>
      <c r="B14" s="1327" t="s">
        <v>253</v>
      </c>
      <c r="C14" s="1328"/>
      <c r="D14" s="1328"/>
      <c r="E14" s="1329">
        <v>0</v>
      </c>
      <c r="F14" s="1328"/>
      <c r="G14" s="1328"/>
      <c r="H14" s="1330">
        <v>0</v>
      </c>
      <c r="I14" s="1328"/>
      <c r="J14" s="1328"/>
      <c r="K14" s="1330">
        <v>0</v>
      </c>
      <c r="O14" s="279"/>
    </row>
    <row r="15" spans="1:15" s="272" customFormat="1" ht="17.25" customHeight="1" x14ac:dyDescent="0.2">
      <c r="A15" s="1482"/>
      <c r="B15" s="347" t="s">
        <v>239</v>
      </c>
      <c r="C15" s="350"/>
      <c r="D15" s="350">
        <v>0.81799999999999995</v>
      </c>
      <c r="E15" s="351">
        <v>0.81799999999999995</v>
      </c>
      <c r="F15" s="350"/>
      <c r="G15" s="350">
        <v>1.161</v>
      </c>
      <c r="H15" s="813">
        <v>1.161</v>
      </c>
      <c r="I15" s="350"/>
      <c r="J15" s="350">
        <v>0.42820999999999998</v>
      </c>
      <c r="K15" s="813">
        <v>0.42820999999999998</v>
      </c>
      <c r="O15" s="279"/>
    </row>
    <row r="16" spans="1:15" s="272" customFormat="1" ht="17.25" customHeight="1" x14ac:dyDescent="0.2">
      <c r="A16" s="1482"/>
      <c r="B16" s="347" t="s">
        <v>281</v>
      </c>
      <c r="C16" s="350"/>
      <c r="D16" s="350">
        <v>1.107</v>
      </c>
      <c r="E16" s="351">
        <v>1.107</v>
      </c>
      <c r="F16" s="350"/>
      <c r="G16" s="350">
        <v>0.89900000000000002</v>
      </c>
      <c r="H16" s="813">
        <v>0.89900000000000002</v>
      </c>
      <c r="I16" s="350"/>
      <c r="J16" s="350">
        <v>0.64650102000000009</v>
      </c>
      <c r="K16" s="813">
        <v>0.64650102000000009</v>
      </c>
      <c r="O16" s="279"/>
    </row>
    <row r="17" spans="1:15" s="272" customFormat="1" ht="17.25" customHeight="1" x14ac:dyDescent="0.2">
      <c r="A17" s="1482"/>
      <c r="B17" s="347" t="s">
        <v>143</v>
      </c>
      <c r="C17" s="350"/>
      <c r="D17" s="350">
        <v>5.6109999999999998</v>
      </c>
      <c r="E17" s="351">
        <v>5.6109999999999998</v>
      </c>
      <c r="F17" s="350"/>
      <c r="G17" s="350">
        <v>6.8739999999999997</v>
      </c>
      <c r="H17" s="813">
        <v>6.8739999999999997</v>
      </c>
      <c r="I17" s="350"/>
      <c r="J17" s="350">
        <v>13.272409529999999</v>
      </c>
      <c r="K17" s="813">
        <v>13.272409529999999</v>
      </c>
      <c r="O17" s="279"/>
    </row>
    <row r="18" spans="1:15" s="272" customFormat="1" ht="17.25" customHeight="1" x14ac:dyDescent="0.2">
      <c r="A18" s="1482"/>
      <c r="B18" s="347" t="s">
        <v>175</v>
      </c>
      <c r="C18" s="350"/>
      <c r="D18" s="350">
        <v>1.4910000000000001</v>
      </c>
      <c r="E18" s="351">
        <v>1.4910000000000001</v>
      </c>
      <c r="F18" s="350"/>
      <c r="G18" s="350">
        <v>1.516</v>
      </c>
      <c r="H18" s="813">
        <v>1.516</v>
      </c>
      <c r="I18" s="350"/>
      <c r="J18" s="350">
        <v>1.7026973200000002</v>
      </c>
      <c r="K18" s="813">
        <v>1.7026973200000002</v>
      </c>
      <c r="O18" s="279"/>
    </row>
    <row r="19" spans="1:15" s="272" customFormat="1" ht="17.25" customHeight="1" x14ac:dyDescent="0.2">
      <c r="A19" s="1482"/>
      <c r="B19" s="347" t="s">
        <v>33</v>
      </c>
      <c r="C19" s="358"/>
      <c r="D19" s="358"/>
      <c r="E19" s="359"/>
      <c r="F19" s="358"/>
      <c r="G19" s="358">
        <v>1.5720000000000001</v>
      </c>
      <c r="H19" s="819">
        <v>1.5720000000000001</v>
      </c>
      <c r="I19" s="358"/>
      <c r="J19" s="358">
        <v>3.81330218</v>
      </c>
      <c r="K19" s="819">
        <v>3.81330218</v>
      </c>
      <c r="O19" s="279"/>
    </row>
    <row r="20" spans="1:15" s="272" customFormat="1" ht="17.25" customHeight="1" x14ac:dyDescent="0.2">
      <c r="A20" s="1482"/>
      <c r="B20" s="779" t="s">
        <v>123</v>
      </c>
      <c r="C20" s="788"/>
      <c r="D20" s="788"/>
      <c r="E20" s="785"/>
      <c r="F20" s="788"/>
      <c r="G20" s="788"/>
      <c r="H20" s="824"/>
      <c r="I20" s="788"/>
      <c r="J20" s="788">
        <v>7.2287749999999998E-2</v>
      </c>
      <c r="K20" s="819">
        <v>7.2287749999999998E-2</v>
      </c>
      <c r="O20" s="279"/>
    </row>
    <row r="21" spans="1:15" s="279" customFormat="1" ht="17.25" customHeight="1" x14ac:dyDescent="0.2">
      <c r="A21" s="1483"/>
      <c r="B21" s="336" t="s">
        <v>17</v>
      </c>
      <c r="C21" s="362">
        <v>0.245</v>
      </c>
      <c r="D21" s="362">
        <v>175.89099999999996</v>
      </c>
      <c r="E21" s="362">
        <v>176.13599999999997</v>
      </c>
      <c r="F21" s="825">
        <v>0.218</v>
      </c>
      <c r="G21" s="362">
        <v>200.94499999999999</v>
      </c>
      <c r="H21" s="822">
        <v>201.16299999999998</v>
      </c>
      <c r="I21" s="825">
        <v>0.22129594</v>
      </c>
      <c r="J21" s="362">
        <v>207.46851869999992</v>
      </c>
      <c r="K21" s="822">
        <v>207.68981463999992</v>
      </c>
    </row>
    <row r="22" spans="1:15" s="279" customFormat="1" ht="17.25" customHeight="1" x14ac:dyDescent="0.2">
      <c r="A22" s="335" t="s">
        <v>131</v>
      </c>
      <c r="B22" s="336" t="s">
        <v>32</v>
      </c>
      <c r="C22" s="339"/>
      <c r="D22" s="338">
        <v>0.01</v>
      </c>
      <c r="E22" s="340">
        <v>0.01</v>
      </c>
      <c r="F22" s="814"/>
      <c r="G22" s="338">
        <v>4.0000000000000001E-3</v>
      </c>
      <c r="H22" s="811">
        <v>4.0000000000000001E-3</v>
      </c>
      <c r="I22" s="814"/>
      <c r="J22" s="338">
        <v>2.8869999999999998E-3</v>
      </c>
      <c r="K22" s="811">
        <v>2.8869999999999998E-3</v>
      </c>
    </row>
    <row r="23" spans="1:15" s="272" customFormat="1" ht="17.25" customHeight="1" x14ac:dyDescent="0.2">
      <c r="A23" s="1481" t="s">
        <v>117</v>
      </c>
      <c r="B23" s="341" t="s">
        <v>21</v>
      </c>
      <c r="C23" s="345">
        <v>1.0999999999999999E-2</v>
      </c>
      <c r="D23" s="344">
        <v>8.5310000000000006</v>
      </c>
      <c r="E23" s="346">
        <v>8.5419999999999998</v>
      </c>
      <c r="F23" s="815">
        <v>1.2E-2</v>
      </c>
      <c r="G23" s="344">
        <v>15.023999999999999</v>
      </c>
      <c r="H23" s="816">
        <v>15.036</v>
      </c>
      <c r="I23" s="815">
        <v>1.044808E-2</v>
      </c>
      <c r="J23" s="344">
        <v>19.374822650000002</v>
      </c>
      <c r="K23" s="816">
        <v>19.385270730000002</v>
      </c>
      <c r="O23" s="279"/>
    </row>
    <row r="24" spans="1:15" s="272" customFormat="1" ht="17.25" customHeight="1" x14ac:dyDescent="0.2">
      <c r="A24" s="1482"/>
      <c r="B24" s="347" t="s">
        <v>22</v>
      </c>
      <c r="C24" s="352">
        <v>33.185000000000002</v>
      </c>
      <c r="D24" s="350">
        <v>2.3780000000000001</v>
      </c>
      <c r="E24" s="353">
        <v>35.563000000000002</v>
      </c>
      <c r="F24" s="817">
        <v>37.462000000000003</v>
      </c>
      <c r="G24" s="350">
        <v>1.8080000000000001</v>
      </c>
      <c r="H24" s="813">
        <v>39.270000000000003</v>
      </c>
      <c r="I24" s="817">
        <v>36.863545590000001</v>
      </c>
      <c r="J24" s="350">
        <v>1.3246828399999997</v>
      </c>
      <c r="K24" s="813">
        <v>38.188228430000002</v>
      </c>
    </row>
    <row r="25" spans="1:15" s="272" customFormat="1" ht="17.25" customHeight="1" x14ac:dyDescent="0.2">
      <c r="A25" s="1482"/>
      <c r="B25" s="347" t="s">
        <v>23</v>
      </c>
      <c r="C25" s="352">
        <v>19.736999999999998</v>
      </c>
      <c r="D25" s="350">
        <v>55.286999999999999</v>
      </c>
      <c r="E25" s="353">
        <v>75.024000000000001</v>
      </c>
      <c r="F25" s="817">
        <v>19.905000000000001</v>
      </c>
      <c r="G25" s="350">
        <v>63.005000000000003</v>
      </c>
      <c r="H25" s="813">
        <v>82.91</v>
      </c>
      <c r="I25" s="817">
        <v>17.804343854999999</v>
      </c>
      <c r="J25" s="350">
        <v>67.883030198000014</v>
      </c>
      <c r="K25" s="813">
        <v>85.687374053000013</v>
      </c>
      <c r="O25" s="279"/>
    </row>
    <row r="26" spans="1:15" s="272" customFormat="1" ht="17.25" customHeight="1" x14ac:dyDescent="0.2">
      <c r="A26" s="1482"/>
      <c r="B26" s="347" t="s">
        <v>77</v>
      </c>
      <c r="C26" s="352"/>
      <c r="D26" s="350">
        <v>0.312</v>
      </c>
      <c r="E26" s="353">
        <v>0.312</v>
      </c>
      <c r="F26" s="817"/>
      <c r="G26" s="350">
        <v>0.33800000000000002</v>
      </c>
      <c r="H26" s="813">
        <v>0.33800000000000002</v>
      </c>
      <c r="I26" s="817"/>
      <c r="J26" s="350">
        <v>0.13150568000000001</v>
      </c>
      <c r="K26" s="813">
        <v>0.13150568000000001</v>
      </c>
    </row>
    <row r="27" spans="1:15" s="272" customFormat="1" ht="17.25" customHeight="1" x14ac:dyDescent="0.2">
      <c r="A27" s="1482"/>
      <c r="B27" s="347" t="s">
        <v>30</v>
      </c>
      <c r="C27" s="352"/>
      <c r="D27" s="350"/>
      <c r="E27" s="353">
        <v>0</v>
      </c>
      <c r="F27" s="817"/>
      <c r="G27" s="350">
        <v>1.3140000000000001</v>
      </c>
      <c r="H27" s="813">
        <v>1.3140000000000001</v>
      </c>
      <c r="I27" s="817"/>
      <c r="J27" s="350">
        <v>3.4100653000000003</v>
      </c>
      <c r="K27" s="813">
        <v>3.4100653000000003</v>
      </c>
      <c r="O27" s="279"/>
    </row>
    <row r="28" spans="1:15" s="272" customFormat="1" ht="17.25" customHeight="1" x14ac:dyDescent="0.2">
      <c r="A28" s="1482"/>
      <c r="B28" s="347" t="s">
        <v>31</v>
      </c>
      <c r="C28" s="352">
        <v>6.9000000000000006E-2</v>
      </c>
      <c r="D28" s="350"/>
      <c r="E28" s="353">
        <v>6.9000000000000006E-2</v>
      </c>
      <c r="F28" s="817">
        <v>0.13100000000000001</v>
      </c>
      <c r="G28" s="350"/>
      <c r="H28" s="813">
        <v>0.13100000000000001</v>
      </c>
      <c r="I28" s="817">
        <v>8.967470000000001E-2</v>
      </c>
      <c r="J28" s="350"/>
      <c r="K28" s="813">
        <v>8.967470000000001E-2</v>
      </c>
      <c r="O28" s="279"/>
    </row>
    <row r="29" spans="1:15" s="272" customFormat="1" ht="17.25" customHeight="1" x14ac:dyDescent="0.2">
      <c r="A29" s="1482"/>
      <c r="B29" s="347" t="s">
        <v>69</v>
      </c>
      <c r="C29" s="352">
        <v>0.30299999999999999</v>
      </c>
      <c r="D29" s="350"/>
      <c r="E29" s="353">
        <v>0.30299999999999999</v>
      </c>
      <c r="F29" s="817">
        <v>0.33300000000000002</v>
      </c>
      <c r="G29" s="350"/>
      <c r="H29" s="813">
        <v>0.33300000000000002</v>
      </c>
      <c r="I29" s="817">
        <v>0.49753357999999998</v>
      </c>
      <c r="J29" s="350"/>
      <c r="K29" s="813">
        <v>0.49753357999999998</v>
      </c>
      <c r="O29" s="279"/>
    </row>
    <row r="30" spans="1:15" s="272" customFormat="1" ht="17.25" customHeight="1" x14ac:dyDescent="0.2">
      <c r="A30" s="1482"/>
      <c r="B30" s="347" t="s">
        <v>254</v>
      </c>
      <c r="C30" s="352"/>
      <c r="D30" s="350">
        <v>12.654</v>
      </c>
      <c r="E30" s="353">
        <v>12.654</v>
      </c>
      <c r="F30" s="817"/>
      <c r="G30" s="350">
        <v>20.015000000000001</v>
      </c>
      <c r="H30" s="813">
        <v>20.015000000000001</v>
      </c>
      <c r="I30" s="817"/>
      <c r="J30" s="350">
        <v>23.351645126436654</v>
      </c>
      <c r="K30" s="813">
        <v>23.351645126436654</v>
      </c>
    </row>
    <row r="31" spans="1:15" s="272" customFormat="1" ht="17.25" customHeight="1" x14ac:dyDescent="0.2">
      <c r="A31" s="1482"/>
      <c r="B31" s="347" t="s">
        <v>185</v>
      </c>
      <c r="C31" s="352"/>
      <c r="D31" s="350">
        <v>11.837999999999999</v>
      </c>
      <c r="E31" s="353">
        <v>11.837999999999999</v>
      </c>
      <c r="F31" s="817"/>
      <c r="G31" s="350">
        <v>12.606</v>
      </c>
      <c r="H31" s="813">
        <v>12.606</v>
      </c>
      <c r="I31" s="817"/>
      <c r="J31" s="350">
        <v>18.316608104</v>
      </c>
      <c r="K31" s="813">
        <v>18.316608104</v>
      </c>
    </row>
    <row r="32" spans="1:15" s="272" customFormat="1" ht="17.25" customHeight="1" x14ac:dyDescent="0.2">
      <c r="A32" s="1482"/>
      <c r="B32" s="347" t="s">
        <v>373</v>
      </c>
      <c r="C32" s="352"/>
      <c r="D32" s="350">
        <v>0.45</v>
      </c>
      <c r="E32" s="353">
        <v>0.45</v>
      </c>
      <c r="F32" s="817"/>
      <c r="G32" s="350">
        <v>4.258</v>
      </c>
      <c r="H32" s="813">
        <v>4.258</v>
      </c>
      <c r="I32" s="817"/>
      <c r="J32" s="350">
        <v>6.9976952000000008</v>
      </c>
      <c r="K32" s="813">
        <v>6.9976952000000008</v>
      </c>
      <c r="O32" s="279"/>
    </row>
    <row r="33" spans="1:15" s="272" customFormat="1" ht="17.25" customHeight="1" x14ac:dyDescent="0.2">
      <c r="A33" s="1482"/>
      <c r="B33" s="347" t="s">
        <v>176</v>
      </c>
      <c r="C33" s="352">
        <v>5.7709999999999999</v>
      </c>
      <c r="D33" s="350"/>
      <c r="E33" s="353">
        <v>5.7709999999999999</v>
      </c>
      <c r="F33" s="817">
        <v>5.9039999999999999</v>
      </c>
      <c r="G33" s="350"/>
      <c r="H33" s="813">
        <v>5.9039999999999999</v>
      </c>
      <c r="I33" s="817">
        <v>6.17962452</v>
      </c>
      <c r="J33" s="350"/>
      <c r="K33" s="813">
        <v>6.17962452</v>
      </c>
      <c r="O33" s="279"/>
    </row>
    <row r="34" spans="1:15" s="272" customFormat="1" ht="17.25" customHeight="1" x14ac:dyDescent="0.2">
      <c r="A34" s="1482"/>
      <c r="B34" s="355" t="s">
        <v>273</v>
      </c>
      <c r="C34" s="360"/>
      <c r="D34" s="358">
        <v>0.16500000000000001</v>
      </c>
      <c r="E34" s="361">
        <v>0.16500000000000001</v>
      </c>
      <c r="F34" s="818"/>
      <c r="G34" s="358">
        <v>0.189</v>
      </c>
      <c r="H34" s="819">
        <v>0.189</v>
      </c>
      <c r="I34" s="818"/>
      <c r="J34" s="358"/>
      <c r="K34" s="819">
        <v>0</v>
      </c>
      <c r="O34" s="279"/>
    </row>
    <row r="35" spans="1:15" s="279" customFormat="1" ht="17.25" customHeight="1" x14ac:dyDescent="0.2">
      <c r="A35" s="1483"/>
      <c r="B35" s="336" t="s">
        <v>17</v>
      </c>
      <c r="C35" s="363">
        <v>59.076000000000008</v>
      </c>
      <c r="D35" s="337">
        <v>91.614999999999995</v>
      </c>
      <c r="E35" s="340">
        <v>150.69099999999997</v>
      </c>
      <c r="F35" s="810">
        <v>63.747</v>
      </c>
      <c r="G35" s="337">
        <v>118.55699999999999</v>
      </c>
      <c r="H35" s="811">
        <v>182.30399999999997</v>
      </c>
      <c r="I35" s="810">
        <v>61.445170325000007</v>
      </c>
      <c r="J35" s="337">
        <v>140.79005509843668</v>
      </c>
      <c r="K35" s="811">
        <v>202.23522542343673</v>
      </c>
    </row>
    <row r="36" spans="1:15" s="272" customFormat="1" ht="15" customHeight="1" x14ac:dyDescent="0.2">
      <c r="A36" s="1481" t="s">
        <v>138</v>
      </c>
      <c r="B36" s="364" t="s">
        <v>24</v>
      </c>
      <c r="C36" s="369"/>
      <c r="D36" s="367">
        <v>86.171999999999997</v>
      </c>
      <c r="E36" s="370">
        <v>86.171999999999997</v>
      </c>
      <c r="F36" s="820"/>
      <c r="G36" s="367">
        <v>89.054000000000002</v>
      </c>
      <c r="H36" s="812">
        <v>89.054000000000002</v>
      </c>
      <c r="I36" s="820"/>
      <c r="J36" s="367">
        <v>91.299233315999984</v>
      </c>
      <c r="K36" s="812">
        <v>91.299233315999984</v>
      </c>
    </row>
    <row r="37" spans="1:15" s="272" customFormat="1" ht="15" customHeight="1" x14ac:dyDescent="0.2">
      <c r="A37" s="1482"/>
      <c r="B37" s="347" t="s">
        <v>25</v>
      </c>
      <c r="C37" s="352">
        <v>9.1999999999999998E-2</v>
      </c>
      <c r="D37" s="350">
        <v>2.9590000000000001</v>
      </c>
      <c r="E37" s="353">
        <v>3.0510000000000002</v>
      </c>
      <c r="F37" s="817">
        <v>3.9E-2</v>
      </c>
      <c r="G37" s="350">
        <v>2.4060000000000001</v>
      </c>
      <c r="H37" s="813">
        <v>2.4450000000000003</v>
      </c>
      <c r="I37" s="817">
        <v>3.9970000000000001E-4</v>
      </c>
      <c r="J37" s="350">
        <v>2.5590296699999997</v>
      </c>
      <c r="K37" s="813">
        <v>2.5594293699999997</v>
      </c>
    </row>
    <row r="38" spans="1:15" s="272" customFormat="1" ht="15" customHeight="1" x14ac:dyDescent="0.2">
      <c r="A38" s="1482"/>
      <c r="B38" s="347" t="s">
        <v>26</v>
      </c>
      <c r="C38" s="352"/>
      <c r="D38" s="350">
        <v>10.427</v>
      </c>
      <c r="E38" s="353">
        <v>10.427</v>
      </c>
      <c r="F38" s="817"/>
      <c r="G38" s="350">
        <v>9.5449999999999999</v>
      </c>
      <c r="H38" s="813">
        <v>9.5449999999999999</v>
      </c>
      <c r="I38" s="817"/>
      <c r="J38" s="350">
        <v>14.081858020000004</v>
      </c>
      <c r="K38" s="813">
        <v>14.081858020000004</v>
      </c>
    </row>
    <row r="39" spans="1:15" s="272" customFormat="1" ht="15" customHeight="1" x14ac:dyDescent="0.2">
      <c r="A39" s="1482"/>
      <c r="B39" s="355" t="s">
        <v>351</v>
      </c>
      <c r="C39" s="360"/>
      <c r="D39" s="358">
        <v>1.42</v>
      </c>
      <c r="E39" s="361">
        <v>1.42</v>
      </c>
      <c r="F39" s="818"/>
      <c r="G39" s="358">
        <v>5.032</v>
      </c>
      <c r="H39" s="819">
        <v>5.032</v>
      </c>
      <c r="I39" s="818"/>
      <c r="J39" s="358">
        <v>5.6162468700000003</v>
      </c>
      <c r="K39" s="819">
        <v>5.6162468700000003</v>
      </c>
    </row>
    <row r="40" spans="1:15" s="29" customFormat="1" ht="15" customHeight="1" x14ac:dyDescent="0.2">
      <c r="A40" s="1482"/>
      <c r="B40" s="371" t="s">
        <v>255</v>
      </c>
      <c r="C40" s="75"/>
      <c r="D40" s="71">
        <v>0.35199999999999998</v>
      </c>
      <c r="E40" s="76">
        <v>0.35199999999999998</v>
      </c>
      <c r="F40" s="88"/>
      <c r="G40" s="71">
        <v>0.32800000000000001</v>
      </c>
      <c r="H40" s="821">
        <v>0.32800000000000001</v>
      </c>
      <c r="I40" s="88"/>
      <c r="J40" s="71">
        <v>0.30348899999999995</v>
      </c>
      <c r="K40" s="821">
        <v>0.30348899999999995</v>
      </c>
      <c r="O40" s="279"/>
    </row>
    <row r="41" spans="1:15" s="272" customFormat="1" ht="15" customHeight="1" x14ac:dyDescent="0.2">
      <c r="A41" s="1482"/>
      <c r="B41" s="347" t="s">
        <v>213</v>
      </c>
      <c r="C41" s="352"/>
      <c r="D41" s="350">
        <v>16.393999999999998</v>
      </c>
      <c r="E41" s="353">
        <v>16.393999999999998</v>
      </c>
      <c r="F41" s="817"/>
      <c r="G41" s="350">
        <v>18.077000000000002</v>
      </c>
      <c r="H41" s="813">
        <v>18.077000000000002</v>
      </c>
      <c r="I41" s="817"/>
      <c r="J41" s="350">
        <v>18.034604210000001</v>
      </c>
      <c r="K41" s="813">
        <v>18.034604210000001</v>
      </c>
      <c r="O41" s="279"/>
    </row>
    <row r="42" spans="1:15" s="272" customFormat="1" ht="15" customHeight="1" x14ac:dyDescent="0.2">
      <c r="A42" s="1482"/>
      <c r="B42" s="347" t="s">
        <v>375</v>
      </c>
      <c r="C42" s="352"/>
      <c r="D42" s="350">
        <v>1.7999999999999999E-2</v>
      </c>
      <c r="E42" s="353">
        <v>1.7999999999999999E-2</v>
      </c>
      <c r="F42" s="817"/>
      <c r="G42" s="350">
        <v>0.28899999999999998</v>
      </c>
      <c r="H42" s="813">
        <v>0.28899999999999998</v>
      </c>
      <c r="I42" s="817"/>
      <c r="J42" s="350">
        <v>0.25790543999999999</v>
      </c>
      <c r="K42" s="813">
        <v>0.25790543999999999</v>
      </c>
      <c r="O42" s="279"/>
    </row>
    <row r="43" spans="1:15" s="272" customFormat="1" ht="15" customHeight="1" x14ac:dyDescent="0.2">
      <c r="A43" s="1482"/>
      <c r="B43" s="347" t="s">
        <v>240</v>
      </c>
      <c r="C43" s="352"/>
      <c r="D43" s="350">
        <v>3.1389999999999998</v>
      </c>
      <c r="E43" s="353">
        <v>3.1389999999999998</v>
      </c>
      <c r="F43" s="817"/>
      <c r="G43" s="350">
        <v>3.94</v>
      </c>
      <c r="H43" s="813">
        <v>3.94</v>
      </c>
      <c r="I43" s="817"/>
      <c r="J43" s="350">
        <v>4.03724449</v>
      </c>
      <c r="K43" s="813">
        <v>4.03724449</v>
      </c>
      <c r="O43" s="279"/>
    </row>
    <row r="44" spans="1:15" s="272" customFormat="1" ht="15" customHeight="1" x14ac:dyDescent="0.3">
      <c r="A44" s="1482"/>
      <c r="B44" s="372" t="s">
        <v>372</v>
      </c>
      <c r="C44" s="352"/>
      <c r="D44" s="350"/>
      <c r="E44" s="353">
        <v>0</v>
      </c>
      <c r="F44" s="817"/>
      <c r="G44" s="350">
        <v>1.266</v>
      </c>
      <c r="H44" s="813">
        <v>1.266</v>
      </c>
      <c r="I44" s="817"/>
      <c r="J44" s="350">
        <v>3.8343500000000001</v>
      </c>
      <c r="K44" s="813">
        <v>3.8343500000000001</v>
      </c>
      <c r="O44" s="279"/>
    </row>
    <row r="45" spans="1:15" s="272" customFormat="1" ht="15" customHeight="1" x14ac:dyDescent="0.2">
      <c r="A45" s="1482"/>
      <c r="B45" s="347" t="s">
        <v>350</v>
      </c>
      <c r="C45" s="352"/>
      <c r="D45" s="350">
        <v>0.35499999999999998</v>
      </c>
      <c r="E45" s="353">
        <v>0.35499999999999998</v>
      </c>
      <c r="F45" s="817"/>
      <c r="G45" s="350">
        <v>0.58499999999999996</v>
      </c>
      <c r="H45" s="813">
        <v>0.58499999999999996</v>
      </c>
      <c r="I45" s="817"/>
      <c r="J45" s="350">
        <v>0.29143036</v>
      </c>
      <c r="K45" s="813">
        <v>0.29143036</v>
      </c>
      <c r="N45"/>
      <c r="O45" s="279"/>
    </row>
    <row r="46" spans="1:15" s="279" customFormat="1" ht="15" customHeight="1" x14ac:dyDescent="0.2">
      <c r="A46" s="1483"/>
      <c r="B46" s="336" t="s">
        <v>17</v>
      </c>
      <c r="C46" s="363">
        <v>9.1999999999999998E-2</v>
      </c>
      <c r="D46" s="363">
        <v>121.23599999999999</v>
      </c>
      <c r="E46" s="362">
        <v>121.328</v>
      </c>
      <c r="F46" s="810">
        <v>3.9E-2</v>
      </c>
      <c r="G46" s="363">
        <v>130.52200000000002</v>
      </c>
      <c r="H46" s="822">
        <v>130.56100000000001</v>
      </c>
      <c r="I46" s="810">
        <v>3.9970000000000001E-4</v>
      </c>
      <c r="J46" s="363">
        <v>140.31539137599998</v>
      </c>
      <c r="K46" s="822">
        <v>140.31579107599998</v>
      </c>
    </row>
    <row r="47" spans="1:15" s="279" customFormat="1" ht="17.25" customHeight="1" x14ac:dyDescent="0.2">
      <c r="A47" s="373"/>
      <c r="B47" s="374"/>
      <c r="C47" s="375"/>
      <c r="D47" s="375"/>
      <c r="E47" s="375"/>
      <c r="F47" s="375"/>
      <c r="G47" s="375"/>
      <c r="H47" s="823" t="s">
        <v>376</v>
      </c>
      <c r="I47" s="375"/>
      <c r="J47" s="375"/>
      <c r="K47" s="823" t="s">
        <v>376</v>
      </c>
    </row>
    <row r="48" spans="1:15" s="272" customFormat="1" ht="14.25" customHeight="1" x14ac:dyDescent="0.2">
      <c r="A48" s="1481" t="s">
        <v>145</v>
      </c>
      <c r="B48" s="364" t="s">
        <v>25</v>
      </c>
      <c r="C48" s="369"/>
      <c r="D48" s="367">
        <v>59.097000000000001</v>
      </c>
      <c r="E48" s="370">
        <v>59.097000000000001</v>
      </c>
      <c r="F48" s="820"/>
      <c r="G48" s="367">
        <v>67.796999999999997</v>
      </c>
      <c r="H48" s="812">
        <v>67.796999999999997</v>
      </c>
      <c r="I48" s="820"/>
      <c r="J48" s="367">
        <v>65.995654219999992</v>
      </c>
      <c r="K48" s="812">
        <v>65.995654219999992</v>
      </c>
      <c r="O48" s="279"/>
    </row>
    <row r="49" spans="1:15" s="272" customFormat="1" ht="14.25" customHeight="1" x14ac:dyDescent="0.2">
      <c r="A49" s="1482"/>
      <c r="B49" s="347" t="s">
        <v>349</v>
      </c>
      <c r="C49" s="352"/>
      <c r="D49" s="350">
        <v>1.6459999999999999</v>
      </c>
      <c r="E49" s="353">
        <v>1.6459999999999999</v>
      </c>
      <c r="F49" s="817"/>
      <c r="G49" s="350">
        <v>2.492</v>
      </c>
      <c r="H49" s="813">
        <v>2.492</v>
      </c>
      <c r="I49" s="817"/>
      <c r="J49" s="350">
        <v>3.4501557599999999</v>
      </c>
      <c r="K49" s="813">
        <v>3.4501557599999999</v>
      </c>
      <c r="O49" s="279"/>
    </row>
    <row r="50" spans="1:15" s="272" customFormat="1" ht="14.25" customHeight="1" x14ac:dyDescent="0.2">
      <c r="A50" s="1482"/>
      <c r="B50" s="354" t="s">
        <v>191</v>
      </c>
      <c r="C50" s="352"/>
      <c r="D50" s="358">
        <v>0.16400000000000001</v>
      </c>
      <c r="E50" s="353">
        <v>0.16400000000000001</v>
      </c>
      <c r="F50" s="817"/>
      <c r="G50" s="358">
        <v>6.0999999999999999E-2</v>
      </c>
      <c r="H50" s="813">
        <v>6.0999999999999999E-2</v>
      </c>
      <c r="I50" s="817"/>
      <c r="J50" s="358">
        <v>1.0057959999999999E-2</v>
      </c>
      <c r="K50" s="813">
        <v>1.0057959999999999E-2</v>
      </c>
    </row>
    <row r="51" spans="1:15" s="272" customFormat="1" ht="14.25" customHeight="1" x14ac:dyDescent="0.2">
      <c r="A51" s="1482"/>
      <c r="B51" s="347" t="s">
        <v>130</v>
      </c>
      <c r="C51" s="352"/>
      <c r="D51" s="350">
        <v>0.21099999999999999</v>
      </c>
      <c r="E51" s="353">
        <v>0.21099999999999999</v>
      </c>
      <c r="F51" s="817"/>
      <c r="G51" s="350">
        <v>0.158</v>
      </c>
      <c r="H51" s="813">
        <v>0.158</v>
      </c>
      <c r="I51" s="817"/>
      <c r="J51" s="350">
        <v>0.11584146999999999</v>
      </c>
      <c r="K51" s="813">
        <v>0.11584146999999999</v>
      </c>
    </row>
    <row r="52" spans="1:15" s="272" customFormat="1" ht="14.25" customHeight="1" x14ac:dyDescent="0.2">
      <c r="A52" s="1482"/>
      <c r="B52" s="347" t="s">
        <v>190</v>
      </c>
      <c r="C52" s="352"/>
      <c r="D52" s="350">
        <v>0.20200000000000001</v>
      </c>
      <c r="E52" s="353">
        <v>0.20200000000000001</v>
      </c>
      <c r="F52" s="817"/>
      <c r="G52" s="350">
        <v>2.3E-2</v>
      </c>
      <c r="H52" s="813">
        <v>2.3E-2</v>
      </c>
      <c r="I52" s="817"/>
      <c r="J52" s="350">
        <v>0</v>
      </c>
      <c r="K52" s="813">
        <v>0</v>
      </c>
      <c r="O52" s="279"/>
    </row>
    <row r="53" spans="1:15" s="272" customFormat="1" ht="14.25" customHeight="1" x14ac:dyDescent="0.2">
      <c r="A53" s="1482"/>
      <c r="B53" s="779" t="s">
        <v>446</v>
      </c>
      <c r="C53" s="781"/>
      <c r="D53" s="782"/>
      <c r="E53" s="780"/>
      <c r="F53" s="782"/>
      <c r="G53" s="782">
        <v>6.4000000000000001E-2</v>
      </c>
      <c r="H53" s="824">
        <v>6.4000000000000001E-2</v>
      </c>
      <c r="I53" s="782"/>
      <c r="J53" s="782">
        <v>0.76854169000000017</v>
      </c>
      <c r="K53" s="824">
        <v>0.76854169000000017</v>
      </c>
      <c r="O53" s="279"/>
    </row>
    <row r="54" spans="1:15" s="279" customFormat="1" ht="14.25" customHeight="1" x14ac:dyDescent="0.2">
      <c r="A54" s="1483"/>
      <c r="B54" s="336" t="s">
        <v>17</v>
      </c>
      <c r="C54" s="363">
        <v>0</v>
      </c>
      <c r="D54" s="363">
        <v>61.32</v>
      </c>
      <c r="E54" s="362">
        <v>61.32</v>
      </c>
      <c r="F54" s="810">
        <v>0</v>
      </c>
      <c r="G54" s="363">
        <v>70.594999999999999</v>
      </c>
      <c r="H54" s="822">
        <v>70.594999999999999</v>
      </c>
      <c r="I54" s="810">
        <v>0</v>
      </c>
      <c r="J54" s="363">
        <v>70.340251100000003</v>
      </c>
      <c r="K54" s="822">
        <v>70.340251100000003</v>
      </c>
    </row>
    <row r="55" spans="1:15" s="272" customFormat="1" ht="14.25" customHeight="1" x14ac:dyDescent="0.2">
      <c r="A55" s="1481" t="s">
        <v>219</v>
      </c>
      <c r="B55" s="341" t="s">
        <v>27</v>
      </c>
      <c r="C55" s="345"/>
      <c r="D55" s="344">
        <v>192.755</v>
      </c>
      <c r="E55" s="346">
        <v>192.755</v>
      </c>
      <c r="F55" s="815"/>
      <c r="G55" s="344">
        <v>198.93199999999999</v>
      </c>
      <c r="H55" s="816">
        <v>198.93199999999999</v>
      </c>
      <c r="I55" s="815"/>
      <c r="J55" s="344">
        <v>212.02156992600004</v>
      </c>
      <c r="K55" s="816">
        <v>212.02156992600004</v>
      </c>
    </row>
    <row r="56" spans="1:15" s="272" customFormat="1" ht="14.25" customHeight="1" x14ac:dyDescent="0.2">
      <c r="A56" s="1482"/>
      <c r="B56" s="347" t="s">
        <v>297</v>
      </c>
      <c r="C56" s="352"/>
      <c r="D56" s="350">
        <v>8.2189999999999994</v>
      </c>
      <c r="E56" s="353">
        <v>8.2189999999999994</v>
      </c>
      <c r="F56" s="817"/>
      <c r="G56" s="350">
        <v>8.3550000000000004</v>
      </c>
      <c r="H56" s="813">
        <v>8.3550000000000004</v>
      </c>
      <c r="I56" s="817"/>
      <c r="J56" s="350">
        <v>10.684611511000002</v>
      </c>
      <c r="K56" s="813">
        <v>10.684611511000002</v>
      </c>
    </row>
    <row r="57" spans="1:15" s="272" customFormat="1" ht="14.25" customHeight="1" x14ac:dyDescent="0.2">
      <c r="A57" s="1482"/>
      <c r="B57" s="347" t="s">
        <v>254</v>
      </c>
      <c r="C57" s="352"/>
      <c r="D57" s="350">
        <v>7.1130000000000004</v>
      </c>
      <c r="E57" s="353">
        <v>7.1130000000000004</v>
      </c>
      <c r="F57" s="817"/>
      <c r="G57" s="350">
        <v>7.1870000000000003</v>
      </c>
      <c r="H57" s="813">
        <v>7.1870000000000003</v>
      </c>
      <c r="I57" s="817"/>
      <c r="J57" s="350">
        <v>7.0045923999999999</v>
      </c>
      <c r="K57" s="813">
        <v>7.0045923999999999</v>
      </c>
    </row>
    <row r="58" spans="1:15" s="272" customFormat="1" ht="14.25" customHeight="1" x14ac:dyDescent="0.2">
      <c r="A58" s="1482"/>
      <c r="B58" s="355" t="s">
        <v>332</v>
      </c>
      <c r="C58" s="360"/>
      <c r="D58" s="358">
        <v>9.8979999999999997</v>
      </c>
      <c r="E58" s="361">
        <v>9.8979999999999997</v>
      </c>
      <c r="F58" s="818"/>
      <c r="G58" s="358">
        <v>11.762</v>
      </c>
      <c r="H58" s="819">
        <v>11.762</v>
      </c>
      <c r="I58" s="818"/>
      <c r="J58" s="358">
        <v>16.704555537000001</v>
      </c>
      <c r="K58" s="819">
        <v>16.704555537000001</v>
      </c>
    </row>
    <row r="59" spans="1:15" s="272" customFormat="1" ht="14.25" customHeight="1" x14ac:dyDescent="0.2">
      <c r="A59" s="1482"/>
      <c r="B59" s="347" t="s">
        <v>377</v>
      </c>
      <c r="C59" s="352"/>
      <c r="D59" s="350">
        <v>3.7999999999999999E-2</v>
      </c>
      <c r="E59" s="353">
        <v>3.7999999999999999E-2</v>
      </c>
      <c r="F59" s="817"/>
      <c r="G59" s="350">
        <v>2.5910000000000002</v>
      </c>
      <c r="H59" s="813">
        <v>2.5910000000000002</v>
      </c>
      <c r="I59" s="817"/>
      <c r="J59" s="350">
        <v>2.0923357599999997</v>
      </c>
      <c r="K59" s="813">
        <v>2.0923357599999997</v>
      </c>
    </row>
    <row r="60" spans="1:15" s="272" customFormat="1" ht="14.25" customHeight="1" x14ac:dyDescent="0.2">
      <c r="A60" s="1482"/>
      <c r="B60" s="355" t="s">
        <v>447</v>
      </c>
      <c r="C60" s="360"/>
      <c r="D60" s="358"/>
      <c r="E60" s="361"/>
      <c r="F60" s="818"/>
      <c r="G60" s="358">
        <v>2</v>
      </c>
      <c r="H60" s="819">
        <v>2</v>
      </c>
      <c r="I60" s="818"/>
      <c r="J60" s="358">
        <v>2.7199999910000003</v>
      </c>
      <c r="K60" s="819">
        <v>2.7199999910000003</v>
      </c>
    </row>
    <row r="61" spans="1:15" s="272" customFormat="1" ht="14.25" customHeight="1" x14ac:dyDescent="0.2">
      <c r="A61" s="1482"/>
      <c r="B61" s="828" t="s">
        <v>33</v>
      </c>
      <c r="C61" s="832"/>
      <c r="D61" s="831"/>
      <c r="E61" s="833"/>
      <c r="F61" s="834"/>
      <c r="G61" s="831">
        <v>0.96199999999999997</v>
      </c>
      <c r="H61" s="835">
        <v>0.96199999999999997</v>
      </c>
      <c r="I61" s="834"/>
      <c r="J61" s="831">
        <v>3.3999419499999997</v>
      </c>
      <c r="K61" s="835">
        <v>3.3999419499999997</v>
      </c>
    </row>
    <row r="62" spans="1:15" s="279" customFormat="1" ht="14.25" customHeight="1" x14ac:dyDescent="0.2">
      <c r="A62" s="1483"/>
      <c r="B62" s="336" t="s">
        <v>17</v>
      </c>
      <c r="C62" s="362">
        <v>0</v>
      </c>
      <c r="D62" s="362">
        <v>218.023</v>
      </c>
      <c r="E62" s="362">
        <v>218.023</v>
      </c>
      <c r="F62" s="825">
        <v>0</v>
      </c>
      <c r="G62" s="362">
        <v>231.78899999999999</v>
      </c>
      <c r="H62" s="822">
        <v>231.78899999999999</v>
      </c>
      <c r="I62" s="825">
        <v>0</v>
      </c>
      <c r="J62" s="362">
        <v>254.62760707500007</v>
      </c>
      <c r="K62" s="822">
        <v>254.62760707500007</v>
      </c>
    </row>
    <row r="63" spans="1:15" s="272" customFormat="1" ht="14.25" customHeight="1" x14ac:dyDescent="0.2">
      <c r="A63" s="1481" t="s">
        <v>236</v>
      </c>
      <c r="B63" s="341" t="s">
        <v>29</v>
      </c>
      <c r="C63" s="345"/>
      <c r="D63" s="344">
        <v>66.692999999999998</v>
      </c>
      <c r="E63" s="346">
        <v>66.692999999999998</v>
      </c>
      <c r="F63" s="815"/>
      <c r="G63" s="344">
        <v>69.858000000000004</v>
      </c>
      <c r="H63" s="816">
        <v>69.858000000000004</v>
      </c>
      <c r="I63" s="815"/>
      <c r="J63" s="344">
        <v>65.264038400000004</v>
      </c>
      <c r="K63" s="816">
        <v>65.264038400000004</v>
      </c>
    </row>
    <row r="64" spans="1:15" s="279" customFormat="1" ht="14.25" customHeight="1" x14ac:dyDescent="0.2">
      <c r="A64" s="1482"/>
      <c r="B64" s="355" t="s">
        <v>448</v>
      </c>
      <c r="C64" s="360"/>
      <c r="D64" s="358">
        <v>2.5</v>
      </c>
      <c r="E64" s="361">
        <v>2.5</v>
      </c>
      <c r="F64" s="818"/>
      <c r="G64" s="358">
        <v>2.4929999999999999</v>
      </c>
      <c r="H64" s="819">
        <v>2.4929999999999999</v>
      </c>
      <c r="I64" s="818"/>
      <c r="J64" s="358">
        <v>2.4972901900000002</v>
      </c>
      <c r="K64" s="819">
        <v>2.4972901900000002</v>
      </c>
      <c r="N64" s="272"/>
    </row>
    <row r="65" spans="1:84" s="279" customFormat="1" ht="14.25" customHeight="1" x14ac:dyDescent="0.2">
      <c r="A65" s="1483"/>
      <c r="B65" s="336" t="s">
        <v>17</v>
      </c>
      <c r="C65" s="362">
        <v>0</v>
      </c>
      <c r="D65" s="362">
        <v>69.192999999999998</v>
      </c>
      <c r="E65" s="362">
        <v>69.192999999999998</v>
      </c>
      <c r="F65" s="825">
        <v>0</v>
      </c>
      <c r="G65" s="362">
        <v>72.350999999999999</v>
      </c>
      <c r="H65" s="822">
        <v>72.350999999999999</v>
      </c>
      <c r="I65" s="825">
        <v>0</v>
      </c>
      <c r="J65" s="362">
        <v>67.761328590000005</v>
      </c>
      <c r="K65" s="822">
        <v>67.761328590000005</v>
      </c>
    </row>
    <row r="66" spans="1:84" s="279" customFormat="1" ht="14.25" customHeight="1" x14ac:dyDescent="0.2">
      <c r="A66" s="335" t="s">
        <v>132</v>
      </c>
      <c r="B66" s="336" t="s">
        <v>24</v>
      </c>
      <c r="C66" s="363"/>
      <c r="D66" s="337">
        <v>47.34</v>
      </c>
      <c r="E66" s="340">
        <v>47.34</v>
      </c>
      <c r="F66" s="810"/>
      <c r="G66" s="337">
        <v>48.576999999999998</v>
      </c>
      <c r="H66" s="811">
        <v>48.576999999999998</v>
      </c>
      <c r="I66" s="810"/>
      <c r="J66" s="337">
        <v>46.398527229999999</v>
      </c>
      <c r="K66" s="811">
        <v>46.398527229999999</v>
      </c>
    </row>
    <row r="67" spans="1:84" s="272" customFormat="1" ht="14.25" customHeight="1" x14ac:dyDescent="0.2">
      <c r="A67" s="1481" t="s">
        <v>139</v>
      </c>
      <c r="B67" s="341" t="s">
        <v>21</v>
      </c>
      <c r="C67" s="345"/>
      <c r="D67" s="344">
        <v>26.797999999999998</v>
      </c>
      <c r="E67" s="346">
        <v>26.797999999999998</v>
      </c>
      <c r="F67" s="815"/>
      <c r="G67" s="344">
        <v>28.562999999999999</v>
      </c>
      <c r="H67" s="816">
        <v>28.562999999999999</v>
      </c>
      <c r="I67" s="815"/>
      <c r="J67" s="344">
        <v>30.232666920000003</v>
      </c>
      <c r="K67" s="816">
        <v>30.232666920000003</v>
      </c>
    </row>
    <row r="68" spans="1:84" s="272" customFormat="1" ht="14.25" customHeight="1" x14ac:dyDescent="0.2">
      <c r="A68" s="1482"/>
      <c r="B68" s="347" t="s">
        <v>22</v>
      </c>
      <c r="C68" s="352"/>
      <c r="D68" s="350"/>
      <c r="E68" s="353">
        <v>0</v>
      </c>
      <c r="F68" s="817"/>
      <c r="G68" s="350"/>
      <c r="H68" s="813">
        <v>0</v>
      </c>
      <c r="I68" s="817">
        <v>5.1848969999999994E-2</v>
      </c>
      <c r="J68" s="350">
        <v>6.4836E-3</v>
      </c>
      <c r="K68" s="813">
        <v>5.8332569999999993E-2</v>
      </c>
    </row>
    <row r="69" spans="1:84" s="272" customFormat="1" ht="14.25" customHeight="1" x14ac:dyDescent="0.2">
      <c r="A69" s="1482"/>
      <c r="B69" s="347" t="s">
        <v>31</v>
      </c>
      <c r="C69" s="352"/>
      <c r="D69" s="350">
        <v>1.4999999999999999E-2</v>
      </c>
      <c r="E69" s="353">
        <v>1.4999999999999999E-2</v>
      </c>
      <c r="F69" s="817"/>
      <c r="G69" s="350">
        <v>7.2999999999999995E-2</v>
      </c>
      <c r="H69" s="813">
        <v>7.2999999999999995E-2</v>
      </c>
      <c r="I69" s="817"/>
      <c r="J69" s="350">
        <v>9.6693829999999995E-2</v>
      </c>
      <c r="K69" s="813">
        <v>9.6693829999999995E-2</v>
      </c>
    </row>
    <row r="70" spans="1:84" s="272" customFormat="1" ht="14.25" customHeight="1" x14ac:dyDescent="0.2">
      <c r="A70" s="1482"/>
      <c r="B70" s="347" t="s">
        <v>185</v>
      </c>
      <c r="C70" s="352"/>
      <c r="D70" s="350">
        <v>3.859</v>
      </c>
      <c r="E70" s="353">
        <v>3.859</v>
      </c>
      <c r="F70" s="817"/>
      <c r="G70" s="350">
        <v>4.7270000000000003</v>
      </c>
      <c r="H70" s="813">
        <v>4.7270000000000003</v>
      </c>
      <c r="I70" s="817"/>
      <c r="J70" s="350">
        <v>3.1936546799999999</v>
      </c>
      <c r="K70" s="813">
        <v>3.1936546799999999</v>
      </c>
    </row>
    <row r="71" spans="1:84" s="272" customFormat="1" ht="14.25" customHeight="1" x14ac:dyDescent="0.2">
      <c r="A71" s="1482"/>
      <c r="B71" s="355" t="s">
        <v>331</v>
      </c>
      <c r="C71" s="360"/>
      <c r="D71" s="358">
        <v>0.52600000000000002</v>
      </c>
      <c r="E71" s="361">
        <v>0.52600000000000002</v>
      </c>
      <c r="F71" s="818"/>
      <c r="G71" s="358">
        <v>0.70599999999999996</v>
      </c>
      <c r="H71" s="819">
        <v>0.70599999999999996</v>
      </c>
      <c r="I71" s="818"/>
      <c r="J71" s="358">
        <v>0.74058400000000013</v>
      </c>
      <c r="K71" s="819">
        <v>0.74058400000000013</v>
      </c>
    </row>
    <row r="72" spans="1:84" s="272" customFormat="1" ht="14.25" customHeight="1" x14ac:dyDescent="0.2">
      <c r="A72" s="1482"/>
      <c r="B72" s="347" t="s">
        <v>241</v>
      </c>
      <c r="C72" s="352"/>
      <c r="D72" s="350">
        <v>1.9490000000000001</v>
      </c>
      <c r="E72" s="353">
        <v>1.9490000000000001</v>
      </c>
      <c r="F72" s="817"/>
      <c r="G72" s="350">
        <v>1.4279999999999999</v>
      </c>
      <c r="H72" s="813">
        <v>1.4279999999999999</v>
      </c>
      <c r="I72" s="817"/>
      <c r="J72" s="350">
        <v>1.3771471800000001</v>
      </c>
      <c r="K72" s="813">
        <v>1.3771471800000001</v>
      </c>
    </row>
    <row r="73" spans="1:84" s="279" customFormat="1" ht="14.25" customHeight="1" x14ac:dyDescent="0.2">
      <c r="A73" s="1483"/>
      <c r="B73" s="336" t="s">
        <v>17</v>
      </c>
      <c r="C73" s="362">
        <v>0</v>
      </c>
      <c r="D73" s="362">
        <v>33.146999999999998</v>
      </c>
      <c r="E73" s="362">
        <v>33.146999999999998</v>
      </c>
      <c r="F73" s="825">
        <v>0</v>
      </c>
      <c r="G73" s="362">
        <v>35.497</v>
      </c>
      <c r="H73" s="822">
        <v>35.497</v>
      </c>
      <c r="I73" s="825">
        <v>5.1848969999999994E-2</v>
      </c>
      <c r="J73" s="362">
        <v>35.647230210000004</v>
      </c>
      <c r="K73" s="822">
        <v>35.699079180000005</v>
      </c>
      <c r="O73" s="272"/>
    </row>
    <row r="74" spans="1:84" s="279" customFormat="1" ht="14.25" customHeight="1" x14ac:dyDescent="0.2">
      <c r="A74" s="1484" t="s">
        <v>92</v>
      </c>
      <c r="B74" s="1485"/>
      <c r="C74" s="586">
        <v>53.641999999999996</v>
      </c>
      <c r="D74" s="586">
        <v>785.36100000000022</v>
      </c>
      <c r="E74" s="586">
        <v>839.00300000000004</v>
      </c>
      <c r="F74" s="585">
        <v>58.1</v>
      </c>
      <c r="G74" s="586">
        <v>867.86399999999992</v>
      </c>
      <c r="H74" s="826">
        <v>925.96400000000006</v>
      </c>
      <c r="I74" s="585">
        <v>55.539090415000011</v>
      </c>
      <c r="J74" s="586">
        <v>912.69029093943664</v>
      </c>
      <c r="K74" s="826">
        <v>968.22938135443667</v>
      </c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2"/>
      <c r="CF74" s="272"/>
    </row>
    <row r="75" spans="1:84" s="279" customFormat="1" ht="14.25" customHeight="1" x14ac:dyDescent="0.2">
      <c r="A75" s="1484" t="s">
        <v>93</v>
      </c>
      <c r="B75" s="1485"/>
      <c r="C75" s="586">
        <v>5.7709999999999999</v>
      </c>
      <c r="D75" s="586">
        <v>32.594999999999999</v>
      </c>
      <c r="E75" s="586">
        <v>38.365999999999993</v>
      </c>
      <c r="F75" s="585">
        <v>5.9039999999999999</v>
      </c>
      <c r="G75" s="586">
        <v>41.141000000000012</v>
      </c>
      <c r="H75" s="826">
        <v>47.045000000000009</v>
      </c>
      <c r="I75" s="585">
        <v>6.17962452</v>
      </c>
      <c r="J75" s="586">
        <v>50.924044439999996</v>
      </c>
      <c r="K75" s="826">
        <v>57.10366896</v>
      </c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  <c r="BU75" s="272"/>
      <c r="BV75" s="272"/>
      <c r="BW75" s="272"/>
      <c r="BX75" s="272"/>
      <c r="BY75" s="272"/>
      <c r="BZ75" s="272"/>
      <c r="CA75" s="272"/>
      <c r="CB75" s="272"/>
      <c r="CC75" s="272"/>
      <c r="CD75" s="272"/>
      <c r="CE75" s="272"/>
      <c r="CF75" s="272"/>
    </row>
    <row r="76" spans="1:84" s="279" customFormat="1" ht="14.25" customHeight="1" thickBot="1" x14ac:dyDescent="0.25">
      <c r="A76" s="1486" t="s">
        <v>133</v>
      </c>
      <c r="B76" s="1487"/>
      <c r="C76" s="790">
        <v>59.412999999999997</v>
      </c>
      <c r="D76" s="790">
        <v>817.95600000000024</v>
      </c>
      <c r="E76" s="790">
        <v>877.36900000000003</v>
      </c>
      <c r="F76" s="789">
        <v>64.004000000000005</v>
      </c>
      <c r="G76" s="790">
        <v>909.00499999999988</v>
      </c>
      <c r="H76" s="827">
        <v>973.00900000000001</v>
      </c>
      <c r="I76" s="789">
        <v>61.718714935000008</v>
      </c>
      <c r="J76" s="790">
        <v>963.61433537943662</v>
      </c>
      <c r="K76" s="827">
        <v>1025.3330503144366</v>
      </c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  <c r="BU76" s="272"/>
      <c r="BV76" s="272"/>
      <c r="BW76" s="272"/>
      <c r="BX76" s="272"/>
      <c r="BY76" s="272"/>
      <c r="BZ76" s="272"/>
      <c r="CA76" s="272"/>
      <c r="CB76" s="272"/>
      <c r="CC76" s="272"/>
      <c r="CD76" s="272"/>
      <c r="CE76" s="272"/>
      <c r="CF76" s="272"/>
    </row>
  </sheetData>
  <mergeCells count="17">
    <mergeCell ref="A23:A35"/>
    <mergeCell ref="A7:A21"/>
    <mergeCell ref="A75:B75"/>
    <mergeCell ref="A76:B76"/>
    <mergeCell ref="A36:A46"/>
    <mergeCell ref="A48:A54"/>
    <mergeCell ref="A55:A62"/>
    <mergeCell ref="A63:A65"/>
    <mergeCell ref="A67:A73"/>
    <mergeCell ref="A74:B74"/>
    <mergeCell ref="I3:K3"/>
    <mergeCell ref="A1:K1"/>
    <mergeCell ref="A2:K2"/>
    <mergeCell ref="A3:A4"/>
    <mergeCell ref="B3:B4"/>
    <mergeCell ref="F3:H3"/>
    <mergeCell ref="C3:E3"/>
  </mergeCells>
  <printOptions horizontalCentered="1"/>
  <pageMargins left="0.39370078740157483" right="0.39370078740157483" top="0.59055118110236227" bottom="0.59055118110236227" header="0.19685039370078741" footer="0.19685039370078741"/>
  <pageSetup paperSize="9" firstPageNumber="17" orientation="portrait" useFirstPageNumber="1" r:id="rId1"/>
  <headerFooter scaleWithDoc="0"/>
  <rowBreaks count="1" manualBreakCount="1">
    <brk id="47" max="4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AF62"/>
  <sheetViews>
    <sheetView zoomScaleNormal="100" zoomScaleSheetLayoutView="98" workbookViewId="0">
      <selection activeCell="Q15" sqref="Q15"/>
    </sheetView>
  </sheetViews>
  <sheetFormatPr defaultColWidth="9.42578125" defaultRowHeight="12.75" x14ac:dyDescent="0.2"/>
  <cols>
    <col min="1" max="1" width="19" style="29" customWidth="1"/>
    <col min="2" max="2" width="7.85546875" style="29" customWidth="1"/>
    <col min="3" max="3" width="10" style="29" customWidth="1"/>
    <col min="4" max="4" width="8.85546875" style="29" customWidth="1"/>
    <col min="5" max="5" width="10.28515625" style="42" customWidth="1"/>
    <col min="6" max="8" width="6.7109375" style="187" customWidth="1"/>
    <col min="9" max="11" width="6.7109375" style="760" customWidth="1"/>
    <col min="12" max="12" width="9.42578125" style="187"/>
    <col min="13" max="13" width="12.28515625" style="187" bestFit="1" customWidth="1"/>
    <col min="14" max="16" width="9.42578125" style="187"/>
    <col min="17" max="17" width="10" style="187" bestFit="1" customWidth="1"/>
    <col min="18" max="16384" width="9.42578125" style="187"/>
  </cols>
  <sheetData>
    <row r="1" spans="1:32" s="147" customFormat="1" ht="20.25" customHeight="1" x14ac:dyDescent="0.2">
      <c r="A1" s="1490" t="s">
        <v>427</v>
      </c>
      <c r="B1" s="1491"/>
      <c r="C1" s="1491"/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</row>
    <row r="2" spans="1:32" s="147" customFormat="1" ht="13.5" customHeight="1" x14ac:dyDescent="0.2">
      <c r="A2" s="1399" t="s">
        <v>347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0"/>
      <c r="N2" s="1400"/>
    </row>
    <row r="3" spans="1:32" s="188" customFormat="1" ht="16.5" customHeight="1" x14ac:dyDescent="0.2">
      <c r="A3" s="1495" t="s">
        <v>220</v>
      </c>
      <c r="B3" s="1497" t="s">
        <v>378</v>
      </c>
      <c r="C3" s="1497" t="s">
        <v>379</v>
      </c>
      <c r="D3" s="1497" t="s">
        <v>51</v>
      </c>
      <c r="E3" s="1499" t="s">
        <v>221</v>
      </c>
      <c r="F3" s="1501" t="s">
        <v>356</v>
      </c>
      <c r="G3" s="1488"/>
      <c r="H3" s="1502"/>
      <c r="I3" s="1488" t="s">
        <v>443</v>
      </c>
      <c r="J3" s="1488"/>
      <c r="K3" s="1489"/>
      <c r="L3" s="1488" t="s">
        <v>482</v>
      </c>
      <c r="M3" s="1488"/>
      <c r="N3" s="1489"/>
    </row>
    <row r="4" spans="1:32" s="377" customFormat="1" ht="38.25" customHeight="1" x14ac:dyDescent="0.2">
      <c r="A4" s="1496"/>
      <c r="B4" s="1498"/>
      <c r="C4" s="1498"/>
      <c r="D4" s="1498"/>
      <c r="E4" s="1500"/>
      <c r="F4" s="711" t="s">
        <v>325</v>
      </c>
      <c r="G4" s="711" t="s">
        <v>326</v>
      </c>
      <c r="H4" s="712" t="s">
        <v>327</v>
      </c>
      <c r="I4" s="713" t="s">
        <v>325</v>
      </c>
      <c r="J4" s="711" t="s">
        <v>326</v>
      </c>
      <c r="K4" s="714" t="s">
        <v>327</v>
      </c>
      <c r="L4" s="713" t="s">
        <v>325</v>
      </c>
      <c r="M4" s="711" t="s">
        <v>326</v>
      </c>
      <c r="N4" s="714" t="s">
        <v>327</v>
      </c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</row>
    <row r="5" spans="1:32" s="378" customFormat="1" ht="15.6" customHeight="1" x14ac:dyDescent="0.2">
      <c r="A5" s="561" t="s">
        <v>95</v>
      </c>
      <c r="B5" s="499" t="s">
        <v>96</v>
      </c>
      <c r="C5" s="499" t="s">
        <v>97</v>
      </c>
      <c r="D5" s="499" t="s">
        <v>98</v>
      </c>
      <c r="E5" s="562" t="s">
        <v>99</v>
      </c>
      <c r="F5" s="564" t="s">
        <v>103</v>
      </c>
      <c r="G5" s="565" t="s">
        <v>104</v>
      </c>
      <c r="H5" s="564" t="s">
        <v>105</v>
      </c>
      <c r="I5" s="563" t="s">
        <v>106</v>
      </c>
      <c r="J5" s="566" t="s">
        <v>107</v>
      </c>
      <c r="K5" s="567" t="s">
        <v>108</v>
      </c>
      <c r="L5" s="563" t="s">
        <v>106</v>
      </c>
      <c r="M5" s="566" t="s">
        <v>107</v>
      </c>
      <c r="N5" s="567" t="s">
        <v>108</v>
      </c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</row>
    <row r="6" spans="1:32" s="381" customFormat="1" x14ac:dyDescent="0.2">
      <c r="A6" s="382" t="s">
        <v>234</v>
      </c>
      <c r="B6" s="1510"/>
      <c r="C6" s="1504"/>
      <c r="D6" s="163" t="s">
        <v>217</v>
      </c>
      <c r="E6" s="1512" t="s">
        <v>89</v>
      </c>
      <c r="F6" s="262"/>
      <c r="G6" s="182">
        <v>11.801</v>
      </c>
      <c r="H6" s="383">
        <v>11.801</v>
      </c>
      <c r="I6" s="837"/>
      <c r="J6" s="182">
        <v>6.7009999999999996</v>
      </c>
      <c r="K6" s="184">
        <v>6.7009999999999996</v>
      </c>
      <c r="L6" s="837"/>
      <c r="M6" s="182">
        <v>15.903621300000001</v>
      </c>
      <c r="N6" s="184">
        <v>15.903621300000001</v>
      </c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</row>
    <row r="7" spans="1:32" s="381" customFormat="1" x14ac:dyDescent="0.2">
      <c r="A7" s="382" t="s">
        <v>502</v>
      </c>
      <c r="B7" s="1510"/>
      <c r="C7" s="1504"/>
      <c r="D7" s="163" t="s">
        <v>217</v>
      </c>
      <c r="E7" s="1512"/>
      <c r="F7" s="262"/>
      <c r="G7" s="182"/>
      <c r="H7" s="383"/>
      <c r="I7" s="837"/>
      <c r="J7" s="182"/>
      <c r="K7" s="184"/>
      <c r="L7" s="837"/>
      <c r="M7" s="182">
        <v>0.14120829999999998</v>
      </c>
      <c r="N7" s="184">
        <v>0.14120829999999998</v>
      </c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</row>
    <row r="8" spans="1:32" s="147" customFormat="1" x14ac:dyDescent="0.2">
      <c r="A8" s="210" t="s">
        <v>328</v>
      </c>
      <c r="B8" s="1510"/>
      <c r="C8" s="1504"/>
      <c r="D8" s="163" t="s">
        <v>254</v>
      </c>
      <c r="E8" s="1512"/>
      <c r="F8" s="262"/>
      <c r="G8" s="182">
        <v>2.0510000000000002</v>
      </c>
      <c r="H8" s="383">
        <v>2.0510000000000002</v>
      </c>
      <c r="I8" s="837"/>
      <c r="J8" s="182">
        <v>7.0170000000000003</v>
      </c>
      <c r="K8" s="184">
        <v>7.0170000000000003</v>
      </c>
      <c r="L8" s="837"/>
      <c r="M8" s="182">
        <v>10.340875649999999</v>
      </c>
      <c r="N8" s="184">
        <v>10.340875649999999</v>
      </c>
      <c r="P8" s="381"/>
      <c r="Q8" s="381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</row>
    <row r="9" spans="1:32" s="147" customFormat="1" x14ac:dyDescent="0.2">
      <c r="A9" s="384" t="s">
        <v>381</v>
      </c>
      <c r="B9" s="1511"/>
      <c r="C9" s="1504"/>
      <c r="D9" s="169" t="s">
        <v>299</v>
      </c>
      <c r="E9" s="1507"/>
      <c r="F9" s="386"/>
      <c r="G9" s="387">
        <v>3.0819999999999999</v>
      </c>
      <c r="H9" s="388">
        <v>3.0819999999999999</v>
      </c>
      <c r="I9" s="838"/>
      <c r="J9" s="387">
        <v>3.7629999999999999</v>
      </c>
      <c r="K9" s="839">
        <v>3.7629999999999999</v>
      </c>
      <c r="L9" s="838"/>
      <c r="M9" s="387">
        <v>4.4069510400000009</v>
      </c>
      <c r="N9" s="184">
        <v>4.4069510400000009</v>
      </c>
      <c r="P9" s="381"/>
      <c r="Q9" s="381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</row>
    <row r="10" spans="1:32" s="147" customFormat="1" x14ac:dyDescent="0.2">
      <c r="A10" s="389" t="s">
        <v>260</v>
      </c>
      <c r="B10" s="390" t="s">
        <v>382</v>
      </c>
      <c r="C10" s="1504"/>
      <c r="D10" s="164" t="s">
        <v>254</v>
      </c>
      <c r="E10" s="1513" t="s">
        <v>117</v>
      </c>
      <c r="F10" s="268"/>
      <c r="G10" s="178">
        <v>12.516</v>
      </c>
      <c r="H10" s="380">
        <v>12.516</v>
      </c>
      <c r="I10" s="836"/>
      <c r="J10" s="178">
        <v>16.838000000000001</v>
      </c>
      <c r="K10" s="180">
        <v>16.838000000000001</v>
      </c>
      <c r="L10" s="836"/>
      <c r="M10" s="178">
        <v>16.819879536436648</v>
      </c>
      <c r="N10" s="184">
        <v>16.819879536436648</v>
      </c>
      <c r="P10" s="381"/>
      <c r="Q10" s="381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</row>
    <row r="11" spans="1:32" s="147" customFormat="1" x14ac:dyDescent="0.2">
      <c r="A11" s="210" t="s">
        <v>383</v>
      </c>
      <c r="B11" s="391"/>
      <c r="C11" s="1504"/>
      <c r="D11" s="164" t="s">
        <v>30</v>
      </c>
      <c r="E11" s="1514"/>
      <c r="F11" s="260"/>
      <c r="H11" s="393">
        <v>0</v>
      </c>
      <c r="J11" s="147">
        <v>1.3140000000000001</v>
      </c>
      <c r="K11" s="184">
        <v>1.3140000000000001</v>
      </c>
      <c r="M11" s="153">
        <v>3.4100654000000001</v>
      </c>
      <c r="N11" s="184">
        <v>3.4100654000000001</v>
      </c>
      <c r="P11" s="381"/>
      <c r="Q11" s="381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</row>
    <row r="12" spans="1:32" s="147" customFormat="1" x14ac:dyDescent="0.2">
      <c r="A12" s="394" t="s">
        <v>384</v>
      </c>
      <c r="B12" s="391"/>
      <c r="C12" s="1504"/>
      <c r="D12" s="163" t="s">
        <v>254</v>
      </c>
      <c r="E12" s="1514"/>
      <c r="F12" s="262"/>
      <c r="G12" s="182">
        <v>0.13800000000000001</v>
      </c>
      <c r="H12" s="383">
        <v>0.13800000000000001</v>
      </c>
      <c r="I12" s="837"/>
      <c r="J12" s="182">
        <v>3.1339999999999999</v>
      </c>
      <c r="K12" s="184">
        <v>3.1339999999999999</v>
      </c>
      <c r="L12" s="837"/>
      <c r="M12" s="182">
        <v>4.8257465899999996</v>
      </c>
      <c r="N12" s="184">
        <v>4.8257465899999996</v>
      </c>
      <c r="P12" s="381"/>
      <c r="Q12" s="381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</row>
    <row r="13" spans="1:32" s="147" customFormat="1" x14ac:dyDescent="0.2">
      <c r="A13" s="394" t="s">
        <v>450</v>
      </c>
      <c r="B13" s="1508" t="s">
        <v>380</v>
      </c>
      <c r="C13" s="1504"/>
      <c r="D13" s="163" t="s">
        <v>254</v>
      </c>
      <c r="E13" s="1514"/>
      <c r="F13" s="262"/>
      <c r="G13" s="182"/>
      <c r="H13" s="383"/>
      <c r="I13" s="837"/>
      <c r="J13" s="182">
        <v>4.2999999999999997E-2</v>
      </c>
      <c r="K13" s="184">
        <v>4.2999999999999997E-2</v>
      </c>
      <c r="L13" s="837"/>
      <c r="M13" s="182">
        <v>1.7060170000000001</v>
      </c>
      <c r="N13" s="184">
        <v>1.7060170000000001</v>
      </c>
      <c r="P13" s="381"/>
      <c r="Q13" s="381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</row>
    <row r="14" spans="1:32" s="147" customFormat="1" x14ac:dyDescent="0.2">
      <c r="A14" s="210" t="s">
        <v>385</v>
      </c>
      <c r="B14" s="1508"/>
      <c r="C14" s="1504"/>
      <c r="D14" s="163" t="s">
        <v>373</v>
      </c>
      <c r="E14" s="1514"/>
      <c r="F14" s="262"/>
      <c r="G14" s="182">
        <v>0.45</v>
      </c>
      <c r="H14" s="383">
        <v>0.45</v>
      </c>
      <c r="I14" s="837"/>
      <c r="J14" s="182">
        <v>4.258</v>
      </c>
      <c r="K14" s="184">
        <v>4.258</v>
      </c>
      <c r="L14" s="837"/>
      <c r="M14" s="182">
        <v>6.99769504</v>
      </c>
      <c r="N14" s="184">
        <v>6.99769504</v>
      </c>
      <c r="P14" s="381"/>
      <c r="Q14" s="381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</row>
    <row r="15" spans="1:32" s="147" customFormat="1" x14ac:dyDescent="0.2">
      <c r="A15" s="382" t="s">
        <v>386</v>
      </c>
      <c r="B15" s="1508"/>
      <c r="C15" s="1504"/>
      <c r="D15" s="169" t="s">
        <v>185</v>
      </c>
      <c r="E15" s="1515"/>
      <c r="F15" s="386"/>
      <c r="G15" s="387">
        <v>11.837999999999999</v>
      </c>
      <c r="H15" s="388">
        <v>11.837999999999999</v>
      </c>
      <c r="I15" s="838"/>
      <c r="J15" s="387">
        <v>12.606</v>
      </c>
      <c r="K15" s="839">
        <v>12.606</v>
      </c>
      <c r="L15" s="838"/>
      <c r="M15" s="387">
        <v>18.316607999999999</v>
      </c>
      <c r="N15" s="184">
        <v>18.316607999999999</v>
      </c>
      <c r="P15" s="381"/>
      <c r="Q15" s="381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</row>
    <row r="16" spans="1:32" s="147" customFormat="1" ht="23.25" customHeight="1" x14ac:dyDescent="0.2">
      <c r="A16" s="382" t="s">
        <v>387</v>
      </c>
      <c r="B16" s="1508"/>
      <c r="C16" s="1504"/>
      <c r="D16" s="840" t="s">
        <v>372</v>
      </c>
      <c r="E16" s="379" t="s">
        <v>138</v>
      </c>
      <c r="F16" s="395"/>
      <c r="G16" s="396"/>
      <c r="H16" s="397">
        <v>0</v>
      </c>
      <c r="I16" s="841"/>
      <c r="J16" s="396">
        <v>1.266</v>
      </c>
      <c r="K16" s="842">
        <v>1.266</v>
      </c>
      <c r="L16" s="841"/>
      <c r="M16" s="396">
        <v>3.8343569999999998</v>
      </c>
      <c r="N16" s="184">
        <v>3.8343569999999998</v>
      </c>
      <c r="P16" s="381"/>
      <c r="Q16" s="381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</row>
    <row r="17" spans="1:32" s="147" customFormat="1" ht="12.75" customHeight="1" x14ac:dyDescent="0.2">
      <c r="A17" s="398" t="s">
        <v>388</v>
      </c>
      <c r="B17" s="1508"/>
      <c r="C17" s="1504"/>
      <c r="D17" s="172" t="s">
        <v>349</v>
      </c>
      <c r="E17" s="399" t="s">
        <v>145</v>
      </c>
      <c r="F17" s="400"/>
      <c r="G17" s="401">
        <v>1.6459999999999999</v>
      </c>
      <c r="H17" s="402">
        <v>1.6459999999999999</v>
      </c>
      <c r="I17" s="843"/>
      <c r="J17" s="401">
        <v>2.492</v>
      </c>
      <c r="K17" s="844">
        <v>2.492</v>
      </c>
      <c r="L17" s="843"/>
      <c r="M17" s="401">
        <v>3.4501559999999998</v>
      </c>
      <c r="N17" s="184">
        <v>3.4501559999999998</v>
      </c>
      <c r="P17" s="381"/>
      <c r="Q17" s="381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</row>
    <row r="18" spans="1:32" s="147" customFormat="1" x14ac:dyDescent="0.2">
      <c r="A18" s="403" t="s">
        <v>282</v>
      </c>
      <c r="B18" s="1508"/>
      <c r="C18" s="1504"/>
      <c r="D18" s="840" t="s">
        <v>254</v>
      </c>
      <c r="E18" s="1513" t="s">
        <v>219</v>
      </c>
      <c r="F18" s="268"/>
      <c r="G18" s="178">
        <v>7.1130000000000004</v>
      </c>
      <c r="H18" s="380">
        <v>7.1130000000000004</v>
      </c>
      <c r="I18" s="836"/>
      <c r="J18" s="178">
        <v>7.1870000000000003</v>
      </c>
      <c r="K18" s="180">
        <v>7.1870000000000003</v>
      </c>
      <c r="L18" s="836"/>
      <c r="M18" s="178">
        <v>7.0045924000000008</v>
      </c>
      <c r="N18" s="184">
        <v>7.0045924000000008</v>
      </c>
      <c r="P18" s="381"/>
      <c r="Q18" s="381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</row>
    <row r="19" spans="1:32" s="147" customFormat="1" x14ac:dyDescent="0.2">
      <c r="A19" s="382" t="s">
        <v>298</v>
      </c>
      <c r="B19" s="1508"/>
      <c r="C19" s="1504"/>
      <c r="D19" s="163" t="s">
        <v>297</v>
      </c>
      <c r="E19" s="1514"/>
      <c r="F19" s="262"/>
      <c r="G19" s="182">
        <v>8.2189999999999994</v>
      </c>
      <c r="H19" s="383">
        <v>8.2189999999999994</v>
      </c>
      <c r="I19" s="837"/>
      <c r="J19" s="182">
        <v>8.3550000000000004</v>
      </c>
      <c r="K19" s="184">
        <v>8.3550000000000004</v>
      </c>
      <c r="L19" s="837"/>
      <c r="M19" s="182">
        <v>10.684611511</v>
      </c>
      <c r="N19" s="184">
        <v>10.684611511</v>
      </c>
      <c r="P19" s="381"/>
      <c r="Q19" s="381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</row>
    <row r="20" spans="1:32" s="147" customFormat="1" x14ac:dyDescent="0.2">
      <c r="A20" s="382" t="s">
        <v>329</v>
      </c>
      <c r="B20" s="1508"/>
      <c r="C20" s="1504"/>
      <c r="D20" s="169" t="s">
        <v>332</v>
      </c>
      <c r="E20" s="1515"/>
      <c r="F20" s="262"/>
      <c r="G20" s="182">
        <v>9.8979999999999997</v>
      </c>
      <c r="H20" s="383">
        <v>9.8979999999999997</v>
      </c>
      <c r="I20" s="837"/>
      <c r="J20" s="182">
        <v>11.762</v>
      </c>
      <c r="K20" s="184">
        <v>11.762</v>
      </c>
      <c r="L20" s="837"/>
      <c r="M20" s="182">
        <v>16.704555537000001</v>
      </c>
      <c r="N20" s="184">
        <v>16.704555537000001</v>
      </c>
      <c r="P20" s="381"/>
      <c r="Q20" s="381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</row>
    <row r="21" spans="1:32" s="147" customFormat="1" x14ac:dyDescent="0.2">
      <c r="A21" s="382" t="s">
        <v>286</v>
      </c>
      <c r="B21" s="1508"/>
      <c r="C21" s="1504"/>
      <c r="D21" s="172" t="s">
        <v>448</v>
      </c>
      <c r="E21" s="399" t="s">
        <v>236</v>
      </c>
      <c r="F21" s="262"/>
      <c r="G21" s="182">
        <v>2.5</v>
      </c>
      <c r="H21" s="383">
        <v>2.5</v>
      </c>
      <c r="I21" s="837"/>
      <c r="J21" s="182">
        <v>2.4929999999999999</v>
      </c>
      <c r="K21" s="184">
        <v>2.4929999999999999</v>
      </c>
      <c r="L21" s="837"/>
      <c r="M21" s="182">
        <v>2.4972901900000002</v>
      </c>
      <c r="N21" s="184">
        <v>2.4972901900000002</v>
      </c>
      <c r="P21" s="381"/>
      <c r="Q21" s="381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</row>
    <row r="22" spans="1:32" s="147" customFormat="1" x14ac:dyDescent="0.2">
      <c r="A22" s="382" t="s">
        <v>283</v>
      </c>
      <c r="B22" s="1508"/>
      <c r="C22" s="1504"/>
      <c r="D22" s="164" t="s">
        <v>185</v>
      </c>
      <c r="E22" s="1513" t="s">
        <v>139</v>
      </c>
      <c r="F22" s="262"/>
      <c r="G22" s="182">
        <v>0.67</v>
      </c>
      <c r="H22" s="383">
        <v>0.67</v>
      </c>
      <c r="I22" s="837"/>
      <c r="J22" s="182">
        <v>0.5</v>
      </c>
      <c r="K22" s="184">
        <v>0.5</v>
      </c>
      <c r="L22" s="837"/>
      <c r="M22" s="182">
        <v>0</v>
      </c>
      <c r="N22" s="184">
        <v>0</v>
      </c>
      <c r="P22" s="381"/>
      <c r="Q22" s="381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</row>
    <row r="23" spans="1:32" s="147" customFormat="1" x14ac:dyDescent="0.2">
      <c r="A23" s="382" t="s">
        <v>223</v>
      </c>
      <c r="B23" s="1508"/>
      <c r="C23" s="1504"/>
      <c r="D23" s="163" t="s">
        <v>185</v>
      </c>
      <c r="E23" s="1514"/>
      <c r="F23" s="262"/>
      <c r="G23" s="182">
        <v>1.845</v>
      </c>
      <c r="H23" s="383">
        <v>1.845</v>
      </c>
      <c r="I23" s="837"/>
      <c r="J23" s="182">
        <v>1.2569999999999999</v>
      </c>
      <c r="K23" s="184">
        <v>1.2569999999999999</v>
      </c>
      <c r="L23" s="837"/>
      <c r="M23" s="182">
        <v>0.76977187000000002</v>
      </c>
      <c r="N23" s="184">
        <v>0.76977187000000002</v>
      </c>
      <c r="P23" s="381"/>
      <c r="Q23" s="381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</row>
    <row r="24" spans="1:32" s="147" customFormat="1" x14ac:dyDescent="0.2">
      <c r="A24" s="398" t="s">
        <v>330</v>
      </c>
      <c r="B24" s="1508"/>
      <c r="C24" s="1504"/>
      <c r="D24" s="170" t="s">
        <v>185</v>
      </c>
      <c r="E24" s="1514"/>
      <c r="F24" s="262"/>
      <c r="G24" s="182">
        <v>1.3440000000000001</v>
      </c>
      <c r="H24" s="383">
        <v>1.3440000000000001</v>
      </c>
      <c r="I24" s="837"/>
      <c r="J24" s="182">
        <v>2.8650000000000002</v>
      </c>
      <c r="K24" s="184">
        <v>2.8650000000000002</v>
      </c>
      <c r="L24" s="837"/>
      <c r="M24" s="182">
        <v>1.6387918099999998</v>
      </c>
      <c r="N24" s="184">
        <v>1.6387918099999998</v>
      </c>
      <c r="P24" s="381"/>
      <c r="Q24" s="381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</row>
    <row r="25" spans="1:32" s="147" customFormat="1" x14ac:dyDescent="0.2">
      <c r="A25" s="398" t="s">
        <v>451</v>
      </c>
      <c r="B25" s="1508"/>
      <c r="C25" s="1504"/>
      <c r="D25" s="170" t="s">
        <v>185</v>
      </c>
      <c r="E25" s="1514"/>
      <c r="F25" s="262"/>
      <c r="G25" s="182"/>
      <c r="H25" s="383"/>
      <c r="I25" s="837"/>
      <c r="J25" s="182">
        <v>0.105</v>
      </c>
      <c r="K25" s="184">
        <v>0.105</v>
      </c>
      <c r="L25" s="837"/>
      <c r="M25" s="182">
        <v>0.78509000000000007</v>
      </c>
      <c r="N25" s="184">
        <v>0.78509000000000007</v>
      </c>
      <c r="P25" s="381"/>
      <c r="Q25" s="381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</row>
    <row r="26" spans="1:32" s="147" customFormat="1" x14ac:dyDescent="0.2">
      <c r="A26" s="384" t="s">
        <v>224</v>
      </c>
      <c r="B26" s="1509"/>
      <c r="C26" s="1505"/>
      <c r="D26" s="170" t="s">
        <v>331</v>
      </c>
      <c r="E26" s="1515"/>
      <c r="F26" s="386"/>
      <c r="G26" s="387">
        <v>0.52600000000000002</v>
      </c>
      <c r="H26" s="388">
        <v>0.52600000000000002</v>
      </c>
      <c r="I26" s="838"/>
      <c r="J26" s="387">
        <v>0.70599999999999996</v>
      </c>
      <c r="K26" s="839">
        <v>0.70599999999999996</v>
      </c>
      <c r="L26" s="838"/>
      <c r="M26" s="387">
        <v>0.74058399999999991</v>
      </c>
      <c r="N26" s="184">
        <v>0.74058399999999991</v>
      </c>
      <c r="P26" s="381"/>
      <c r="Q26" s="381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</row>
    <row r="27" spans="1:32" s="147" customFormat="1" x14ac:dyDescent="0.2">
      <c r="A27" s="568"/>
      <c r="B27" s="569"/>
      <c r="C27" s="569" t="s">
        <v>389</v>
      </c>
      <c r="D27" s="570"/>
      <c r="E27" s="570"/>
      <c r="F27" s="549">
        <v>0</v>
      </c>
      <c r="G27" s="571">
        <v>75.637</v>
      </c>
      <c r="H27" s="571">
        <v>75.637</v>
      </c>
      <c r="I27" s="571">
        <v>0</v>
      </c>
      <c r="J27" s="571">
        <v>94.662000000000006</v>
      </c>
      <c r="K27" s="845">
        <v>94.662000000000006</v>
      </c>
      <c r="L27" s="571">
        <v>0</v>
      </c>
      <c r="M27" s="571">
        <v>130.97846817443667</v>
      </c>
      <c r="N27" s="845">
        <v>130.97846817443667</v>
      </c>
      <c r="P27" s="381"/>
      <c r="Q27" s="381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</row>
    <row r="28" spans="1:32" s="147" customFormat="1" ht="25.5" x14ac:dyDescent="0.2">
      <c r="A28" s="405" t="s">
        <v>353</v>
      </c>
      <c r="B28" s="1229"/>
      <c r="C28" s="1230"/>
      <c r="D28" s="242" t="s">
        <v>351</v>
      </c>
      <c r="E28" s="385" t="s">
        <v>138</v>
      </c>
      <c r="F28" s="268"/>
      <c r="G28" s="178">
        <v>1.42</v>
      </c>
      <c r="H28" s="380">
        <v>1.42</v>
      </c>
      <c r="I28" s="836"/>
      <c r="J28" s="178">
        <v>5.032</v>
      </c>
      <c r="K28" s="180">
        <v>5.032</v>
      </c>
      <c r="L28" s="836"/>
      <c r="M28" s="178">
        <v>5.6162468700000003</v>
      </c>
      <c r="N28" s="180">
        <v>5.6162468700000003</v>
      </c>
      <c r="P28" s="381"/>
      <c r="Q28" s="381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</row>
    <row r="29" spans="1:32" s="147" customFormat="1" x14ac:dyDescent="0.2">
      <c r="A29" s="568"/>
      <c r="B29" s="569"/>
      <c r="C29" s="569" t="s">
        <v>391</v>
      </c>
      <c r="D29" s="570"/>
      <c r="E29" s="570"/>
      <c r="F29" s="549">
        <v>0</v>
      </c>
      <c r="G29" s="571">
        <v>1.42</v>
      </c>
      <c r="H29" s="571">
        <v>1.42</v>
      </c>
      <c r="I29" s="571">
        <v>0</v>
      </c>
      <c r="J29" s="571">
        <v>5.032</v>
      </c>
      <c r="K29" s="845">
        <v>5.032</v>
      </c>
      <c r="L29" s="571">
        <v>0</v>
      </c>
      <c r="M29" s="571">
        <v>5.6162468700000003</v>
      </c>
      <c r="N29" s="845">
        <v>5.6162468700000003</v>
      </c>
      <c r="P29" s="381"/>
      <c r="Q29" s="381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</row>
    <row r="30" spans="1:32" s="157" customFormat="1" x14ac:dyDescent="0.2">
      <c r="A30" s="406" t="s">
        <v>222</v>
      </c>
      <c r="B30" s="407" t="s">
        <v>382</v>
      </c>
      <c r="C30" s="408" t="s">
        <v>392</v>
      </c>
      <c r="D30" s="164" t="s">
        <v>69</v>
      </c>
      <c r="E30" s="392" t="s">
        <v>117</v>
      </c>
      <c r="F30" s="262">
        <v>0.30299999999999999</v>
      </c>
      <c r="G30" s="182"/>
      <c r="H30" s="383">
        <v>0.30299999999999999</v>
      </c>
      <c r="I30" s="837">
        <v>0.33300000000000002</v>
      </c>
      <c r="J30" s="182"/>
      <c r="K30" s="184">
        <v>0.33300000000000002</v>
      </c>
      <c r="L30" s="837">
        <v>0.49753399999999998</v>
      </c>
      <c r="M30" s="182"/>
      <c r="N30" s="184">
        <v>0.49753399999999998</v>
      </c>
      <c r="P30" s="381"/>
      <c r="Q30" s="381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</row>
    <row r="31" spans="1:32" s="157" customFormat="1" x14ac:dyDescent="0.2">
      <c r="A31" s="406" t="s">
        <v>449</v>
      </c>
      <c r="B31" s="407" t="s">
        <v>382</v>
      </c>
      <c r="C31" s="408" t="s">
        <v>392</v>
      </c>
      <c r="D31" s="164" t="s">
        <v>447</v>
      </c>
      <c r="E31" s="392" t="s">
        <v>219</v>
      </c>
      <c r="F31" s="262"/>
      <c r="G31" s="182"/>
      <c r="H31" s="383"/>
      <c r="I31" s="837"/>
      <c r="J31" s="182">
        <v>2</v>
      </c>
      <c r="K31" s="184">
        <v>2</v>
      </c>
      <c r="L31" s="837"/>
      <c r="M31" s="182">
        <v>2.7199999910000003</v>
      </c>
      <c r="N31" s="184">
        <v>2.7199999910000003</v>
      </c>
      <c r="P31" s="381"/>
      <c r="Q31" s="381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</row>
    <row r="32" spans="1:32" s="147" customFormat="1" x14ac:dyDescent="0.2">
      <c r="A32" s="572"/>
      <c r="B32" s="573"/>
      <c r="C32" s="573" t="s">
        <v>393</v>
      </c>
      <c r="D32" s="574"/>
      <c r="E32" s="574"/>
      <c r="F32" s="575">
        <v>0.30299999999999999</v>
      </c>
      <c r="G32" s="576">
        <v>0</v>
      </c>
      <c r="H32" s="576">
        <v>0.30299999999999999</v>
      </c>
      <c r="I32" s="576">
        <v>0.33300000000000002</v>
      </c>
      <c r="J32" s="576">
        <v>2</v>
      </c>
      <c r="K32" s="845">
        <v>2.3330000000000002</v>
      </c>
      <c r="L32" s="576">
        <v>0.49753399999999998</v>
      </c>
      <c r="M32" s="576">
        <v>2.7199999910000003</v>
      </c>
      <c r="N32" s="845">
        <v>3.2175339910000003</v>
      </c>
      <c r="P32" s="381"/>
      <c r="Q32" s="381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</row>
    <row r="33" spans="1:32" s="147" customFormat="1" x14ac:dyDescent="0.2">
      <c r="A33" s="577" t="s">
        <v>92</v>
      </c>
      <c r="B33" s="578"/>
      <c r="C33" s="578"/>
      <c r="D33" s="579"/>
      <c r="E33" s="580"/>
      <c r="F33" s="581">
        <v>0.30299999999999999</v>
      </c>
      <c r="G33" s="582">
        <v>77.057000000000002</v>
      </c>
      <c r="H33" s="582">
        <v>77.36</v>
      </c>
      <c r="I33" s="582">
        <v>0.33300000000000002</v>
      </c>
      <c r="J33" s="582">
        <v>101.694</v>
      </c>
      <c r="K33" s="846">
        <v>102.027</v>
      </c>
      <c r="L33" s="582">
        <v>0.49753399999999998</v>
      </c>
      <c r="M33" s="582">
        <v>139.31471503543668</v>
      </c>
      <c r="N33" s="846">
        <v>139.81224903543668</v>
      </c>
      <c r="P33" s="381"/>
      <c r="Q33" s="381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</row>
    <row r="34" spans="1:32" s="157" customFormat="1" ht="25.5" x14ac:dyDescent="0.2">
      <c r="A34" s="405" t="s">
        <v>232</v>
      </c>
      <c r="B34" s="407" t="s">
        <v>382</v>
      </c>
      <c r="C34" s="1503" t="s">
        <v>52</v>
      </c>
      <c r="D34" s="164" t="s">
        <v>213</v>
      </c>
      <c r="E34" s="1506" t="s">
        <v>138</v>
      </c>
      <c r="F34" s="262"/>
      <c r="G34" s="182">
        <v>16.393999999999998</v>
      </c>
      <c r="H34" s="383">
        <v>16.393999999999998</v>
      </c>
      <c r="I34" s="837"/>
      <c r="J34" s="182">
        <v>18.077000000000002</v>
      </c>
      <c r="K34" s="184">
        <v>18.077000000000002</v>
      </c>
      <c r="L34" s="837"/>
      <c r="M34" s="182">
        <v>18.034604210000001</v>
      </c>
      <c r="N34" s="184">
        <v>18.034604210000001</v>
      </c>
      <c r="P34" s="381"/>
      <c r="Q34" s="381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</row>
    <row r="35" spans="1:32" s="157" customFormat="1" x14ac:dyDescent="0.2">
      <c r="A35" s="406" t="s">
        <v>225</v>
      </c>
      <c r="B35" s="1508" t="s">
        <v>380</v>
      </c>
      <c r="C35" s="1504"/>
      <c r="D35" s="847" t="s">
        <v>240</v>
      </c>
      <c r="E35" s="1507"/>
      <c r="F35" s="264"/>
      <c r="G35" s="409">
        <v>3.1389999999999998</v>
      </c>
      <c r="H35" s="410">
        <v>3.1389999999999998</v>
      </c>
      <c r="I35" s="848"/>
      <c r="J35" s="409">
        <v>3.94</v>
      </c>
      <c r="K35" s="468">
        <v>3.94</v>
      </c>
      <c r="L35" s="848"/>
      <c r="M35" s="409">
        <v>4.03724449</v>
      </c>
      <c r="N35" s="468">
        <v>4.03724449</v>
      </c>
      <c r="P35" s="381"/>
      <c r="Q35" s="381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</row>
    <row r="36" spans="1:32" s="157" customFormat="1" x14ac:dyDescent="0.2">
      <c r="A36" s="384" t="s">
        <v>233</v>
      </c>
      <c r="B36" s="1509"/>
      <c r="C36" s="1505"/>
      <c r="D36" s="412" t="s">
        <v>241</v>
      </c>
      <c r="E36" s="413" t="s">
        <v>139</v>
      </c>
      <c r="F36" s="395"/>
      <c r="G36" s="396">
        <v>1.9490000000000001</v>
      </c>
      <c r="H36" s="397">
        <v>1.9490000000000001</v>
      </c>
      <c r="I36" s="841"/>
      <c r="J36" s="396">
        <v>1.4279999999999999</v>
      </c>
      <c r="K36" s="842">
        <v>1.4279999999999999</v>
      </c>
      <c r="L36" s="841"/>
      <c r="M36" s="396">
        <v>1.3771471799999999</v>
      </c>
      <c r="N36" s="842">
        <v>1.3771471799999999</v>
      </c>
      <c r="P36" s="381"/>
      <c r="Q36" s="381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</row>
    <row r="37" spans="1:32" s="157" customFormat="1" x14ac:dyDescent="0.2">
      <c r="A37" s="568"/>
      <c r="B37" s="569"/>
      <c r="C37" s="569" t="s">
        <v>389</v>
      </c>
      <c r="D37" s="570"/>
      <c r="E37" s="570"/>
      <c r="F37" s="549">
        <v>0</v>
      </c>
      <c r="G37" s="571">
        <v>21.481999999999999</v>
      </c>
      <c r="H37" s="571">
        <v>21.481999999999999</v>
      </c>
      <c r="I37" s="571">
        <v>0</v>
      </c>
      <c r="J37" s="571">
        <v>23.445000000000004</v>
      </c>
      <c r="K37" s="845">
        <v>23.445000000000004</v>
      </c>
      <c r="L37" s="571">
        <v>0</v>
      </c>
      <c r="M37" s="571">
        <v>23.448995880000002</v>
      </c>
      <c r="N37" s="845">
        <v>23.448995880000002</v>
      </c>
      <c r="P37" s="381"/>
      <c r="Q37" s="381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</row>
    <row r="38" spans="1:32" s="157" customFormat="1" x14ac:dyDescent="0.2">
      <c r="A38" s="406" t="s">
        <v>227</v>
      </c>
      <c r="B38" s="1516" t="s">
        <v>380</v>
      </c>
      <c r="C38" s="1503" t="s">
        <v>390</v>
      </c>
      <c r="D38" s="164" t="s">
        <v>143</v>
      </c>
      <c r="E38" s="1517" t="s">
        <v>89</v>
      </c>
      <c r="F38" s="262"/>
      <c r="G38" s="182">
        <v>5.6109999999999998</v>
      </c>
      <c r="H38" s="383">
        <v>5.6109999999999998</v>
      </c>
      <c r="I38" s="837"/>
      <c r="J38" s="182">
        <v>6.8739999999999997</v>
      </c>
      <c r="K38" s="184">
        <v>6.8739999999999997</v>
      </c>
      <c r="L38" s="837"/>
      <c r="M38" s="182">
        <v>7.0256143599999996</v>
      </c>
      <c r="N38" s="184">
        <v>7.0256143599999996</v>
      </c>
      <c r="P38" s="381"/>
      <c r="Q38" s="381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</row>
    <row r="39" spans="1:32" s="157" customFormat="1" x14ac:dyDescent="0.2">
      <c r="A39" s="382" t="s">
        <v>229</v>
      </c>
      <c r="B39" s="1508"/>
      <c r="C39" s="1504"/>
      <c r="D39" s="847" t="s">
        <v>175</v>
      </c>
      <c r="E39" s="1519"/>
      <c r="F39" s="386"/>
      <c r="G39" s="387">
        <v>1.4910000000000001</v>
      </c>
      <c r="H39" s="388">
        <v>1.4910000000000001</v>
      </c>
      <c r="I39" s="838"/>
      <c r="J39" s="387">
        <v>1.516</v>
      </c>
      <c r="K39" s="839">
        <v>1.516</v>
      </c>
      <c r="L39" s="838"/>
      <c r="M39" s="387">
        <v>1.7027000000000001</v>
      </c>
      <c r="N39" s="839">
        <v>1.7027000000000001</v>
      </c>
      <c r="P39" s="381"/>
      <c r="Q39" s="381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</row>
    <row r="40" spans="1:32" s="157" customFormat="1" ht="25.5" x14ac:dyDescent="0.2">
      <c r="A40" s="384" t="s">
        <v>394</v>
      </c>
      <c r="B40" s="1509"/>
      <c r="C40" s="1504"/>
      <c r="D40" s="242" t="s">
        <v>375</v>
      </c>
      <c r="E40" s="385" t="s">
        <v>138</v>
      </c>
      <c r="F40" s="268"/>
      <c r="G40" s="178">
        <v>1.7999999999999999E-2</v>
      </c>
      <c r="H40" s="380">
        <v>1.7999999999999999E-2</v>
      </c>
      <c r="I40" s="836"/>
      <c r="J40" s="178">
        <v>0.28899999999999998</v>
      </c>
      <c r="K40" s="180">
        <v>0.28899999999999998</v>
      </c>
      <c r="L40" s="836"/>
      <c r="M40" s="178">
        <v>0.257905</v>
      </c>
      <c r="N40" s="180">
        <v>0.257905</v>
      </c>
      <c r="P40" s="381"/>
      <c r="Q40" s="381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</row>
    <row r="41" spans="1:32" s="157" customFormat="1" x14ac:dyDescent="0.2">
      <c r="A41" s="384" t="s">
        <v>452</v>
      </c>
      <c r="B41" s="792"/>
      <c r="C41" s="1504"/>
      <c r="D41" s="242" t="s">
        <v>33</v>
      </c>
      <c r="E41" s="385" t="s">
        <v>219</v>
      </c>
      <c r="F41" s="268"/>
      <c r="G41" s="178"/>
      <c r="H41" s="380"/>
      <c r="I41" s="836"/>
      <c r="J41" s="178">
        <v>0.96199999999999997</v>
      </c>
      <c r="K41" s="180">
        <v>0.96199999999999997</v>
      </c>
      <c r="L41" s="836"/>
      <c r="M41" s="178">
        <v>3.3999419500000005</v>
      </c>
      <c r="N41" s="180">
        <v>3.3999419500000005</v>
      </c>
      <c r="P41" s="381"/>
      <c r="Q41" s="381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</row>
    <row r="42" spans="1:32" s="157" customFormat="1" x14ac:dyDescent="0.2">
      <c r="A42" s="384" t="s">
        <v>453</v>
      </c>
      <c r="B42" s="792"/>
      <c r="C42" s="1504"/>
      <c r="D42" s="242" t="s">
        <v>33</v>
      </c>
      <c r="E42" s="1492" t="s">
        <v>89</v>
      </c>
      <c r="F42" s="268"/>
      <c r="G42" s="178"/>
      <c r="H42" s="380"/>
      <c r="I42" s="836"/>
      <c r="J42" s="178">
        <v>1.5720000000000001</v>
      </c>
      <c r="K42" s="180">
        <v>1.5720000000000001</v>
      </c>
      <c r="L42" s="836"/>
      <c r="M42" s="178">
        <v>3.81330218</v>
      </c>
      <c r="N42" s="180">
        <v>3.81330218</v>
      </c>
      <c r="P42" s="381"/>
      <c r="Q42" s="381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</row>
    <row r="43" spans="1:32" s="157" customFormat="1" x14ac:dyDescent="0.2">
      <c r="A43" s="384" t="s">
        <v>455</v>
      </c>
      <c r="B43" s="792"/>
      <c r="C43" s="1504"/>
      <c r="D43" s="242" t="s">
        <v>143</v>
      </c>
      <c r="E43" s="1493"/>
      <c r="F43" s="268"/>
      <c r="G43" s="178"/>
      <c r="H43" s="380"/>
      <c r="I43" s="836"/>
      <c r="J43" s="178">
        <v>0</v>
      </c>
      <c r="K43" s="180">
        <v>0</v>
      </c>
      <c r="L43" s="836"/>
      <c r="M43" s="178">
        <v>6.2467951700000004</v>
      </c>
      <c r="N43" s="180">
        <v>6.2467951700000004</v>
      </c>
      <c r="P43" s="381"/>
      <c r="Q43" s="381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</row>
    <row r="44" spans="1:32" s="157" customFormat="1" x14ac:dyDescent="0.2">
      <c r="A44" s="384" t="s">
        <v>487</v>
      </c>
      <c r="B44" s="792"/>
      <c r="C44" s="1504"/>
      <c r="D44" s="242" t="s">
        <v>123</v>
      </c>
      <c r="E44" s="1494"/>
      <c r="F44" s="268"/>
      <c r="G44" s="178"/>
      <c r="H44" s="380"/>
      <c r="I44" s="836"/>
      <c r="J44" s="178"/>
      <c r="K44" s="180"/>
      <c r="L44" s="836"/>
      <c r="M44" s="178">
        <v>7.2287749999999998E-2</v>
      </c>
      <c r="N44" s="180">
        <v>7.2287749999999998E-2</v>
      </c>
      <c r="P44" s="381"/>
      <c r="Q44" s="381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</row>
    <row r="45" spans="1:32" s="157" customFormat="1" x14ac:dyDescent="0.2">
      <c r="A45" s="384" t="s">
        <v>454</v>
      </c>
      <c r="B45" s="792"/>
      <c r="C45" s="1505"/>
      <c r="D45" s="242" t="s">
        <v>446</v>
      </c>
      <c r="E45" s="385" t="s">
        <v>395</v>
      </c>
      <c r="F45" s="268"/>
      <c r="G45" s="178"/>
      <c r="H45" s="380"/>
      <c r="I45" s="836"/>
      <c r="J45" s="178">
        <v>6.4000000000000001E-2</v>
      </c>
      <c r="K45" s="180">
        <v>6.4000000000000001E-2</v>
      </c>
      <c r="L45" s="836"/>
      <c r="M45" s="178">
        <v>0.76854168999999994</v>
      </c>
      <c r="N45" s="180">
        <v>0.76854168999999994</v>
      </c>
      <c r="P45" s="381"/>
      <c r="Q45" s="381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</row>
    <row r="46" spans="1:32" s="157" customFormat="1" x14ac:dyDescent="0.2">
      <c r="A46" s="568"/>
      <c r="B46" s="569"/>
      <c r="C46" s="569" t="s">
        <v>391</v>
      </c>
      <c r="D46" s="570"/>
      <c r="E46" s="570"/>
      <c r="F46" s="549">
        <v>0</v>
      </c>
      <c r="G46" s="571">
        <v>7.12</v>
      </c>
      <c r="H46" s="571">
        <v>7.12</v>
      </c>
      <c r="I46" s="571">
        <v>0</v>
      </c>
      <c r="J46" s="571">
        <v>11.277000000000001</v>
      </c>
      <c r="K46" s="571">
        <v>11.277000000000001</v>
      </c>
      <c r="L46" s="571">
        <v>0</v>
      </c>
      <c r="M46" s="571">
        <v>23.287088099999998</v>
      </c>
      <c r="N46" s="571">
        <v>23.287088099999998</v>
      </c>
      <c r="P46" s="381"/>
      <c r="Q46" s="381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</row>
    <row r="47" spans="1:32" s="147" customFormat="1" x14ac:dyDescent="0.2">
      <c r="A47" s="406" t="s">
        <v>228</v>
      </c>
      <c r="B47" s="1516" t="s">
        <v>380</v>
      </c>
      <c r="C47" s="1503" t="s">
        <v>392</v>
      </c>
      <c r="D47" s="164" t="s">
        <v>119</v>
      </c>
      <c r="E47" s="1506" t="s">
        <v>89</v>
      </c>
      <c r="F47" s="262"/>
      <c r="G47" s="182">
        <v>0.58099999999999996</v>
      </c>
      <c r="H47" s="383">
        <v>0.58099999999999996</v>
      </c>
      <c r="I47" s="837"/>
      <c r="J47" s="182">
        <v>0.42399999999999999</v>
      </c>
      <c r="K47" s="184">
        <v>0.42399999999999999</v>
      </c>
      <c r="L47" s="837"/>
      <c r="M47" s="182">
        <v>0.30009712999999999</v>
      </c>
      <c r="N47" s="184">
        <v>0.30009712999999999</v>
      </c>
      <c r="P47" s="381"/>
      <c r="Q47" s="381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</row>
    <row r="48" spans="1:32" s="147" customFormat="1" x14ac:dyDescent="0.2">
      <c r="A48" s="382" t="s">
        <v>284</v>
      </c>
      <c r="B48" s="1508"/>
      <c r="C48" s="1504"/>
      <c r="D48" s="163" t="s">
        <v>239</v>
      </c>
      <c r="E48" s="1512"/>
      <c r="F48" s="262"/>
      <c r="G48" s="182">
        <v>0.81799999999999995</v>
      </c>
      <c r="H48" s="383">
        <v>0.81799999999999995</v>
      </c>
      <c r="I48" s="837"/>
      <c r="J48" s="182">
        <v>1.161</v>
      </c>
      <c r="K48" s="184">
        <v>1.161</v>
      </c>
      <c r="L48" s="837"/>
      <c r="M48" s="182">
        <v>0.42821199999999998</v>
      </c>
      <c r="N48" s="184">
        <v>0.42821199999999998</v>
      </c>
      <c r="P48" s="381"/>
      <c r="Q48" s="381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</row>
    <row r="49" spans="1:32" s="147" customFormat="1" x14ac:dyDescent="0.2">
      <c r="A49" s="414" t="s">
        <v>285</v>
      </c>
      <c r="B49" s="1508"/>
      <c r="C49" s="1504"/>
      <c r="D49" s="415" t="s">
        <v>281</v>
      </c>
      <c r="E49" s="1507"/>
      <c r="F49" s="264"/>
      <c r="G49" s="409">
        <v>1.107</v>
      </c>
      <c r="H49" s="410">
        <v>1.107</v>
      </c>
      <c r="I49" s="848"/>
      <c r="J49" s="409">
        <v>0.89900000000000002</v>
      </c>
      <c r="K49" s="468">
        <v>0.89900000000000002</v>
      </c>
      <c r="L49" s="848"/>
      <c r="M49" s="409">
        <v>0.64650102000000009</v>
      </c>
      <c r="N49" s="468">
        <v>0.64650102000000009</v>
      </c>
      <c r="P49" s="381"/>
      <c r="Q49" s="381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</row>
    <row r="50" spans="1:32" s="147" customFormat="1" x14ac:dyDescent="0.2">
      <c r="A50" s="416" t="s">
        <v>230</v>
      </c>
      <c r="B50" s="1508"/>
      <c r="C50" s="1504"/>
      <c r="D50" s="404" t="s">
        <v>119</v>
      </c>
      <c r="E50" s="411" t="s">
        <v>117</v>
      </c>
      <c r="F50" s="400"/>
      <c r="G50" s="401">
        <v>0.16500000000000001</v>
      </c>
      <c r="H50" s="402">
        <v>0.16500000000000001</v>
      </c>
      <c r="I50" s="843"/>
      <c r="J50" s="401">
        <v>0.189</v>
      </c>
      <c r="K50" s="844">
        <v>0.189</v>
      </c>
      <c r="L50" s="843"/>
      <c r="M50" s="401">
        <v>0</v>
      </c>
      <c r="N50" s="844">
        <v>0</v>
      </c>
      <c r="P50" s="381"/>
      <c r="Q50" s="381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</row>
    <row r="51" spans="1:32" s="147" customFormat="1" x14ac:dyDescent="0.2">
      <c r="A51" s="414" t="s">
        <v>261</v>
      </c>
      <c r="B51" s="1508"/>
      <c r="C51" s="1504"/>
      <c r="D51" s="417" t="s">
        <v>255</v>
      </c>
      <c r="E51" s="1506" t="s">
        <v>138</v>
      </c>
      <c r="F51" s="268"/>
      <c r="G51" s="178">
        <v>0.35199999999999998</v>
      </c>
      <c r="H51" s="380">
        <v>0.35199999999999998</v>
      </c>
      <c r="I51" s="836"/>
      <c r="J51" s="178">
        <v>0.32800000000000001</v>
      </c>
      <c r="K51" s="180">
        <v>0.32800000000000001</v>
      </c>
      <c r="L51" s="836"/>
      <c r="M51" s="178">
        <v>0.30348900000000001</v>
      </c>
      <c r="N51" s="180">
        <v>0.30348900000000001</v>
      </c>
      <c r="P51" s="381"/>
      <c r="Q51" s="381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</row>
    <row r="52" spans="1:32" s="147" customFormat="1" ht="16.5" customHeight="1" x14ac:dyDescent="0.2">
      <c r="A52" s="382" t="s">
        <v>352</v>
      </c>
      <c r="B52" s="1508"/>
      <c r="C52" s="1504"/>
      <c r="D52" s="169" t="s">
        <v>350</v>
      </c>
      <c r="E52" s="1507"/>
      <c r="F52" s="386"/>
      <c r="G52" s="387">
        <v>0.35499999999999998</v>
      </c>
      <c r="H52" s="388">
        <v>0.35499999999999998</v>
      </c>
      <c r="I52" s="838"/>
      <c r="J52" s="387">
        <v>0.58499999999999996</v>
      </c>
      <c r="K52" s="839">
        <v>0.58499999999999996</v>
      </c>
      <c r="L52" s="838"/>
      <c r="M52" s="387">
        <v>0.29143036</v>
      </c>
      <c r="N52" s="839">
        <v>0.29143036</v>
      </c>
      <c r="P52" s="381"/>
      <c r="Q52" s="381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</row>
    <row r="53" spans="1:32" s="147" customFormat="1" ht="16.5" customHeight="1" x14ac:dyDescent="0.2">
      <c r="A53" s="382" t="s">
        <v>226</v>
      </c>
      <c r="B53" s="1508"/>
      <c r="C53" s="1504"/>
      <c r="D53" s="164" t="s">
        <v>130</v>
      </c>
      <c r="E53" s="1517" t="s">
        <v>395</v>
      </c>
      <c r="F53" s="268"/>
      <c r="G53" s="178">
        <v>0.21099999999999999</v>
      </c>
      <c r="H53" s="380">
        <v>0.21099999999999999</v>
      </c>
      <c r="I53" s="836"/>
      <c r="J53" s="178">
        <v>0.158</v>
      </c>
      <c r="K53" s="180">
        <v>0.158</v>
      </c>
      <c r="L53" s="836"/>
      <c r="M53" s="178">
        <v>0.115841</v>
      </c>
      <c r="N53" s="180">
        <v>0.115841</v>
      </c>
      <c r="P53" s="381"/>
      <c r="Q53" s="381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</row>
    <row r="54" spans="1:32" s="157" customFormat="1" x14ac:dyDescent="0.2">
      <c r="A54" s="382" t="s">
        <v>231</v>
      </c>
      <c r="B54" s="1508"/>
      <c r="C54" s="1504"/>
      <c r="D54" s="163" t="s">
        <v>190</v>
      </c>
      <c r="E54" s="1518"/>
      <c r="F54" s="262"/>
      <c r="G54" s="182">
        <v>0.20200000000000001</v>
      </c>
      <c r="H54" s="383">
        <v>0.20200000000000001</v>
      </c>
      <c r="I54" s="837"/>
      <c r="J54" s="182">
        <v>2.3E-2</v>
      </c>
      <c r="K54" s="184">
        <v>2.3E-2</v>
      </c>
      <c r="L54" s="837"/>
      <c r="M54" s="182">
        <v>0</v>
      </c>
      <c r="N54" s="184">
        <v>0</v>
      </c>
      <c r="P54" s="381"/>
      <c r="Q54" s="381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</row>
    <row r="55" spans="1:32" s="157" customFormat="1" x14ac:dyDescent="0.2">
      <c r="A55" s="382" t="s">
        <v>396</v>
      </c>
      <c r="B55" s="1508"/>
      <c r="C55" s="1504"/>
      <c r="D55" s="169" t="s">
        <v>191</v>
      </c>
      <c r="E55" s="1519"/>
      <c r="F55" s="386"/>
      <c r="G55" s="387">
        <v>0.16400000000000001</v>
      </c>
      <c r="H55" s="388">
        <v>0.16400000000000001</v>
      </c>
      <c r="I55" s="838"/>
      <c r="J55" s="387">
        <v>6.0999999999999999E-2</v>
      </c>
      <c r="K55" s="839">
        <v>6.0999999999999999E-2</v>
      </c>
      <c r="L55" s="838"/>
      <c r="M55" s="387">
        <v>1.0057959999999999E-2</v>
      </c>
      <c r="N55" s="839">
        <v>1.0057959999999999E-2</v>
      </c>
      <c r="P55" s="381"/>
      <c r="Q55" s="381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</row>
    <row r="56" spans="1:32" x14ac:dyDescent="0.2">
      <c r="A56" s="382" t="s">
        <v>397</v>
      </c>
      <c r="B56" s="1509"/>
      <c r="C56" s="1505"/>
      <c r="D56" s="163" t="s">
        <v>377</v>
      </c>
      <c r="E56" s="1295" t="s">
        <v>219</v>
      </c>
      <c r="F56" s="262"/>
      <c r="G56" s="182">
        <v>3.7999999999999999E-2</v>
      </c>
      <c r="H56" s="383">
        <v>3.7999999999999999E-2</v>
      </c>
      <c r="I56" s="837"/>
      <c r="J56" s="182">
        <v>2.5910000000000002</v>
      </c>
      <c r="K56" s="184">
        <v>2.5910000000000002</v>
      </c>
      <c r="L56" s="837"/>
      <c r="M56" s="182">
        <v>2.0923357600000001</v>
      </c>
      <c r="N56" s="184">
        <v>2.0923357600000001</v>
      </c>
      <c r="O56" s="157"/>
      <c r="P56" s="381"/>
      <c r="Q56" s="381"/>
    </row>
    <row r="57" spans="1:32" x14ac:dyDescent="0.2">
      <c r="A57" s="572"/>
      <c r="B57" s="573"/>
      <c r="C57" s="573" t="s">
        <v>393</v>
      </c>
      <c r="D57" s="574"/>
      <c r="E57" s="574"/>
      <c r="F57" s="575">
        <v>0</v>
      </c>
      <c r="G57" s="576">
        <v>3.9929999999999999</v>
      </c>
      <c r="H57" s="576">
        <v>3.9929999999999999</v>
      </c>
      <c r="I57" s="576">
        <v>0</v>
      </c>
      <c r="J57" s="576">
        <v>6.4190000000000005</v>
      </c>
      <c r="K57" s="849">
        <v>6.4190000000000005</v>
      </c>
      <c r="L57" s="576">
        <v>0</v>
      </c>
      <c r="M57" s="576">
        <v>4.1879642300000004</v>
      </c>
      <c r="N57" s="849">
        <v>4.1879642300000004</v>
      </c>
      <c r="O57" s="157"/>
      <c r="P57" s="381"/>
      <c r="Q57" s="381"/>
    </row>
    <row r="58" spans="1:32" x14ac:dyDescent="0.2">
      <c r="A58" s="577" t="s">
        <v>93</v>
      </c>
      <c r="B58" s="578"/>
      <c r="C58" s="578"/>
      <c r="D58" s="579"/>
      <c r="E58" s="580"/>
      <c r="F58" s="581">
        <v>0</v>
      </c>
      <c r="G58" s="582">
        <v>32.594999999999999</v>
      </c>
      <c r="H58" s="582">
        <v>32.594999999999999</v>
      </c>
      <c r="I58" s="582">
        <v>0</v>
      </c>
      <c r="J58" s="582">
        <v>41.141000000000005</v>
      </c>
      <c r="K58" s="846">
        <v>41.141000000000005</v>
      </c>
      <c r="L58" s="582">
        <v>0</v>
      </c>
      <c r="M58" s="582">
        <v>50.924048209999995</v>
      </c>
      <c r="N58" s="846">
        <v>50.924048209999995</v>
      </c>
      <c r="O58" s="157"/>
      <c r="P58" s="381"/>
      <c r="Q58" s="381"/>
    </row>
    <row r="59" spans="1:32" ht="15" customHeight="1" x14ac:dyDescent="0.2">
      <c r="A59" s="577" t="s">
        <v>186</v>
      </c>
      <c r="B59" s="578"/>
      <c r="C59" s="578"/>
      <c r="D59" s="579"/>
      <c r="E59" s="580"/>
      <c r="F59" s="581">
        <v>0.30299999999999999</v>
      </c>
      <c r="G59" s="582">
        <v>109.652</v>
      </c>
      <c r="H59" s="582">
        <v>109.955</v>
      </c>
      <c r="I59" s="582">
        <v>0.33300000000000002</v>
      </c>
      <c r="J59" s="582">
        <v>142.83500000000001</v>
      </c>
      <c r="K59" s="846">
        <v>143.16800000000001</v>
      </c>
      <c r="L59" s="582">
        <v>0.49753399999999998</v>
      </c>
      <c r="M59" s="582">
        <v>190.23876324543667</v>
      </c>
      <c r="N59" s="846">
        <v>190.73629724543667</v>
      </c>
      <c r="O59" s="157"/>
      <c r="P59" s="381"/>
      <c r="Q59" s="381"/>
    </row>
    <row r="62" spans="1:32" x14ac:dyDescent="0.2">
      <c r="F62" s="189"/>
      <c r="G62" s="189"/>
      <c r="H62" s="189"/>
      <c r="I62" s="761"/>
      <c r="J62" s="761"/>
      <c r="K62" s="761"/>
    </row>
  </sheetData>
  <mergeCells count="29">
    <mergeCell ref="C38:C45"/>
    <mergeCell ref="B47:B56"/>
    <mergeCell ref="C47:C56"/>
    <mergeCell ref="E47:E49"/>
    <mergeCell ref="E51:E52"/>
    <mergeCell ref="E53:E55"/>
    <mergeCell ref="B38:B40"/>
    <mergeCell ref="E38:E39"/>
    <mergeCell ref="E6:E9"/>
    <mergeCell ref="E10:E15"/>
    <mergeCell ref="B13:B26"/>
    <mergeCell ref="E18:E20"/>
    <mergeCell ref="E22:E26"/>
    <mergeCell ref="L3:N3"/>
    <mergeCell ref="A1:N1"/>
    <mergeCell ref="A2:N2"/>
    <mergeCell ref="E42:E44"/>
    <mergeCell ref="A3:A4"/>
    <mergeCell ref="B3:B4"/>
    <mergeCell ref="C3:C4"/>
    <mergeCell ref="D3:D4"/>
    <mergeCell ref="E3:E4"/>
    <mergeCell ref="F3:H3"/>
    <mergeCell ref="I3:K3"/>
    <mergeCell ref="C34:C36"/>
    <mergeCell ref="E34:E35"/>
    <mergeCell ref="B35:B36"/>
    <mergeCell ref="B6:B9"/>
    <mergeCell ref="C6:C26"/>
  </mergeCells>
  <printOptions horizontalCentered="1"/>
  <pageMargins left="0.39370078740157483" right="0.39370078740157483" top="0.42" bottom="0.23622047244094491" header="0.19685039370078741" footer="0.15748031496062992"/>
  <pageSetup paperSize="9" scale="75" firstPageNumber="36" orientation="portrait" useFirstPageNumber="1" r:id="rId1"/>
  <headerFooter scaleWithDoc="0"/>
  <ignoredErrors>
    <ignoredError sqref="A5:E5 F5:K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R60"/>
  <sheetViews>
    <sheetView zoomScaleNormal="100" workbookViewId="0">
      <pane xSplit="1" ySplit="5" topLeftCell="B6" activePane="bottomRight" state="frozen"/>
      <selection activeCell="V88" sqref="V88"/>
      <selection pane="topRight" activeCell="V88" sqref="V88"/>
      <selection pane="bottomLeft" activeCell="V88" sqref="V88"/>
      <selection pane="bottomRight" activeCell="J11" sqref="J11"/>
    </sheetView>
  </sheetViews>
  <sheetFormatPr defaultColWidth="9.140625" defaultRowHeight="12.75" x14ac:dyDescent="0.2"/>
  <cols>
    <col min="1" max="1" width="15.5703125" style="59" customWidth="1"/>
    <col min="2" max="2" width="13.42578125" style="63" customWidth="1"/>
    <col min="3" max="3" width="12.85546875" style="63" customWidth="1"/>
    <col min="4" max="4" width="12.42578125" style="63" customWidth="1"/>
    <col min="5" max="5" width="12.42578125" style="209" customWidth="1"/>
    <col min="6" max="6" width="12.42578125" style="63" customWidth="1"/>
    <col min="7" max="7" width="7.5703125" style="209" customWidth="1"/>
    <col min="8" max="8" width="7.5703125" style="59" customWidth="1"/>
    <col min="9" max="9" width="18.7109375" style="59" bestFit="1" customWidth="1"/>
    <col min="10" max="14" width="9.140625" style="59"/>
    <col min="15" max="15" width="9.7109375" style="59" bestFit="1" customWidth="1"/>
    <col min="16" max="16384" width="9.140625" style="59"/>
  </cols>
  <sheetData>
    <row r="1" spans="1:15" s="57" customFormat="1" ht="33.75" customHeight="1" x14ac:dyDescent="0.2">
      <c r="A1" s="1520" t="s">
        <v>489</v>
      </c>
      <c r="B1" s="1521"/>
      <c r="C1" s="1521"/>
      <c r="D1" s="1521"/>
      <c r="E1" s="1521"/>
      <c r="F1" s="1521"/>
      <c r="G1" s="1522"/>
    </row>
    <row r="2" spans="1:15" ht="16.5" x14ac:dyDescent="0.3">
      <c r="A2" s="1523" t="s">
        <v>347</v>
      </c>
      <c r="B2" s="1524"/>
      <c r="C2" s="1524"/>
      <c r="D2" s="1524"/>
      <c r="E2" s="1524"/>
      <c r="F2" s="1524"/>
      <c r="G2" s="1525"/>
    </row>
    <row r="3" spans="1:15" s="60" customFormat="1" ht="18" customHeight="1" x14ac:dyDescent="0.2">
      <c r="A3" s="1468" t="s">
        <v>51</v>
      </c>
      <c r="B3" s="1526" t="s">
        <v>9</v>
      </c>
      <c r="C3" s="1527"/>
      <c r="D3" s="1528" t="s">
        <v>146</v>
      </c>
      <c r="E3" s="1529"/>
      <c r="F3" s="1530" t="s">
        <v>147</v>
      </c>
      <c r="G3" s="1531"/>
    </row>
    <row r="4" spans="1:15" s="60" customFormat="1" ht="18" customHeight="1" x14ac:dyDescent="0.2">
      <c r="A4" s="1469"/>
      <c r="B4" s="706" t="s">
        <v>314</v>
      </c>
      <c r="C4" s="707" t="s">
        <v>316</v>
      </c>
      <c r="D4" s="706" t="s">
        <v>314</v>
      </c>
      <c r="E4" s="708" t="s">
        <v>316</v>
      </c>
      <c r="F4" s="709" t="s">
        <v>314</v>
      </c>
      <c r="G4" s="710" t="s">
        <v>316</v>
      </c>
    </row>
    <row r="5" spans="1:15" s="60" customFormat="1" x14ac:dyDescent="0.2">
      <c r="A5" s="501" t="s">
        <v>95</v>
      </c>
      <c r="B5" s="556" t="s">
        <v>96</v>
      </c>
      <c r="C5" s="556" t="s">
        <v>97</v>
      </c>
      <c r="D5" s="557" t="s">
        <v>98</v>
      </c>
      <c r="E5" s="557" t="s">
        <v>99</v>
      </c>
      <c r="F5" s="557" t="s">
        <v>100</v>
      </c>
      <c r="G5" s="558" t="s">
        <v>101</v>
      </c>
    </row>
    <row r="6" spans="1:15" s="60" customFormat="1" ht="14.25" customHeight="1" x14ac:dyDescent="0.2">
      <c r="A6" s="211" t="s">
        <v>21</v>
      </c>
      <c r="B6" s="850">
        <v>49.617937650000002</v>
      </c>
      <c r="C6" s="851">
        <v>49.756097894000007</v>
      </c>
      <c r="D6" s="857"/>
      <c r="E6" s="858"/>
      <c r="F6" s="857"/>
      <c r="G6" s="859"/>
      <c r="O6" s="1206"/>
    </row>
    <row r="7" spans="1:15" s="60" customFormat="1" ht="14.25" customHeight="1" x14ac:dyDescent="0.2">
      <c r="A7" s="78" t="s">
        <v>22</v>
      </c>
      <c r="B7" s="852">
        <v>38.24656143</v>
      </c>
      <c r="C7" s="851">
        <v>38.246545280999968</v>
      </c>
      <c r="D7" s="852">
        <v>1.7075</v>
      </c>
      <c r="E7" s="855">
        <f>D7</f>
        <v>1.7075</v>
      </c>
      <c r="F7" s="852">
        <v>2.8940000000000001</v>
      </c>
      <c r="G7" s="860">
        <f>F7</f>
        <v>2.8940000000000001</v>
      </c>
      <c r="O7" s="1206"/>
    </row>
    <row r="8" spans="1:15" s="60" customFormat="1" ht="14.25" customHeight="1" x14ac:dyDescent="0.2">
      <c r="A8" s="78" t="s">
        <v>23</v>
      </c>
      <c r="B8" s="852">
        <v>85.687374052999999</v>
      </c>
      <c r="C8" s="851">
        <v>85.687374052999999</v>
      </c>
      <c r="D8" s="852">
        <v>4.3263999999999996</v>
      </c>
      <c r="E8" s="855">
        <f>D8</f>
        <v>4.3263999999999996</v>
      </c>
      <c r="F8" s="852">
        <v>1.329</v>
      </c>
      <c r="G8" s="860">
        <f>F8</f>
        <v>1.329</v>
      </c>
      <c r="O8" s="1206"/>
    </row>
    <row r="9" spans="1:15" s="60" customFormat="1" ht="14.25" customHeight="1" x14ac:dyDescent="0.2">
      <c r="A9" s="78" t="s">
        <v>24</v>
      </c>
      <c r="B9" s="852">
        <v>137.69776054600001</v>
      </c>
      <c r="C9" s="851">
        <v>137.69776054600001</v>
      </c>
      <c r="D9" s="857"/>
      <c r="E9" s="861"/>
      <c r="F9" s="857"/>
      <c r="G9" s="862"/>
      <c r="O9" s="1206"/>
    </row>
    <row r="10" spans="1:15" s="60" customFormat="1" ht="14.25" customHeight="1" x14ac:dyDescent="0.2">
      <c r="A10" s="78" t="s">
        <v>25</v>
      </c>
      <c r="B10" s="852">
        <v>68.555083589999995</v>
      </c>
      <c r="C10" s="851">
        <v>68.558780284999997</v>
      </c>
      <c r="D10" s="857"/>
      <c r="E10" s="858"/>
      <c r="F10" s="857"/>
      <c r="G10" s="859"/>
      <c r="O10" s="1206"/>
    </row>
    <row r="11" spans="1:15" s="60" customFormat="1" ht="14.25" customHeight="1" x14ac:dyDescent="0.2">
      <c r="A11" s="78" t="s">
        <v>26</v>
      </c>
      <c r="B11" s="852">
        <v>170.74351174000012</v>
      </c>
      <c r="C11" s="851">
        <v>170.75023454000004</v>
      </c>
      <c r="D11" s="857"/>
      <c r="E11" s="858"/>
      <c r="F11" s="857"/>
      <c r="G11" s="859"/>
      <c r="O11" s="1206"/>
    </row>
    <row r="12" spans="1:15" s="60" customFormat="1" ht="14.25" customHeight="1" x14ac:dyDescent="0.2">
      <c r="A12" s="78" t="s">
        <v>27</v>
      </c>
      <c r="B12" s="852">
        <v>212.02156992599893</v>
      </c>
      <c r="C12" s="851">
        <v>212.02156992599893</v>
      </c>
      <c r="D12" s="857">
        <v>3.8115378</v>
      </c>
      <c r="E12" s="858">
        <f>D12</f>
        <v>3.8115378</v>
      </c>
      <c r="F12" s="857"/>
      <c r="G12" s="859"/>
      <c r="O12" s="1206"/>
    </row>
    <row r="13" spans="1:15" s="60" customFormat="1" ht="14.25" customHeight="1" x14ac:dyDescent="0.2">
      <c r="A13" s="80" t="s">
        <v>28</v>
      </c>
      <c r="B13" s="853">
        <v>0.26253899999999997</v>
      </c>
      <c r="C13" s="851">
        <v>0.26253899999999997</v>
      </c>
      <c r="D13" s="857"/>
      <c r="E13" s="858"/>
      <c r="F13" s="857"/>
      <c r="G13" s="859"/>
      <c r="O13" s="1206"/>
    </row>
    <row r="14" spans="1:15" s="57" customFormat="1" ht="14.25" customHeight="1" x14ac:dyDescent="0.2">
      <c r="A14" s="559" t="s">
        <v>324</v>
      </c>
      <c r="B14" s="854">
        <f t="shared" ref="B14:G14" si="0">SUM(B6:B13)</f>
        <v>762.83233793499903</v>
      </c>
      <c r="C14" s="503">
        <f t="shared" si="0"/>
        <v>762.98090152499901</v>
      </c>
      <c r="D14" s="503">
        <f t="shared" si="0"/>
        <v>9.8454377999999991</v>
      </c>
      <c r="E14" s="503">
        <f t="shared" si="0"/>
        <v>9.8454377999999991</v>
      </c>
      <c r="F14" s="503">
        <f t="shared" si="0"/>
        <v>4.2229999999999999</v>
      </c>
      <c r="G14" s="863">
        <f t="shared" si="0"/>
        <v>4.2229999999999999</v>
      </c>
      <c r="H14" s="60"/>
      <c r="I14" s="60"/>
    </row>
    <row r="15" spans="1:15" s="60" customFormat="1" ht="14.25" customHeight="1" x14ac:dyDescent="0.2">
      <c r="A15" s="78" t="s">
        <v>29</v>
      </c>
      <c r="B15" s="852">
        <v>65.264038400000004</v>
      </c>
      <c r="C15" s="855">
        <v>65.264038400000004</v>
      </c>
      <c r="D15" s="857"/>
      <c r="E15" s="858"/>
      <c r="F15" s="857"/>
      <c r="G15" s="859"/>
      <c r="I15" s="19"/>
      <c r="K15" s="20"/>
    </row>
    <row r="16" spans="1:15" s="60" customFormat="1" ht="14.25" customHeight="1" x14ac:dyDescent="0.2">
      <c r="A16" s="78" t="s">
        <v>32</v>
      </c>
      <c r="B16" s="852">
        <v>2.8869999999999998E-3</v>
      </c>
      <c r="C16" s="855">
        <v>3.0310000000000003E-3</v>
      </c>
      <c r="D16" s="857"/>
      <c r="E16" s="858"/>
      <c r="F16" s="857"/>
      <c r="G16" s="859"/>
      <c r="I16" s="19"/>
      <c r="J16" s="19"/>
      <c r="K16" s="20"/>
      <c r="L16" s="57"/>
      <c r="M16" s="57"/>
    </row>
    <row r="17" spans="1:13" s="60" customFormat="1" ht="14.25" customHeight="1" x14ac:dyDescent="0.2">
      <c r="A17" s="78" t="s">
        <v>77</v>
      </c>
      <c r="B17" s="852">
        <v>0.13150568000000001</v>
      </c>
      <c r="C17" s="855">
        <v>0.13150568000000001</v>
      </c>
      <c r="D17" s="857"/>
      <c r="E17" s="858"/>
      <c r="F17" s="857"/>
      <c r="G17" s="859"/>
      <c r="I17" s="19"/>
      <c r="K17" s="20"/>
      <c r="L17" s="57"/>
      <c r="M17" s="57"/>
    </row>
    <row r="18" spans="1:13" s="60" customFormat="1" ht="14.25" customHeight="1" x14ac:dyDescent="0.2">
      <c r="A18" s="210" t="s">
        <v>30</v>
      </c>
      <c r="B18" s="852">
        <v>3.4100654000000001</v>
      </c>
      <c r="C18" s="855">
        <v>3.4100654000000001</v>
      </c>
      <c r="D18" s="857"/>
      <c r="E18" s="858"/>
      <c r="F18" s="857"/>
      <c r="G18" s="859"/>
      <c r="I18" s="19"/>
      <c r="K18" s="20"/>
      <c r="L18" s="57"/>
      <c r="M18" s="57"/>
    </row>
    <row r="19" spans="1:13" s="60" customFormat="1" ht="14.25" customHeight="1" x14ac:dyDescent="0.2">
      <c r="A19" s="210" t="s">
        <v>31</v>
      </c>
      <c r="B19" s="852">
        <v>0.1863697</v>
      </c>
      <c r="C19" s="855">
        <v>0.1863697</v>
      </c>
      <c r="D19" s="852">
        <v>0.37365999999999999</v>
      </c>
      <c r="E19" s="855">
        <f>D19</f>
        <v>0.37365999999999999</v>
      </c>
      <c r="F19" s="852">
        <v>0.77122999999999997</v>
      </c>
      <c r="G19" s="860">
        <f>F19</f>
        <v>0.77122999999999997</v>
      </c>
      <c r="I19" s="19"/>
      <c r="K19" s="20"/>
      <c r="L19" s="57"/>
      <c r="M19" s="57"/>
    </row>
    <row r="20" spans="1:13" s="60" customFormat="1" ht="14.25" customHeight="1" x14ac:dyDescent="0.2">
      <c r="A20" s="78" t="s">
        <v>69</v>
      </c>
      <c r="B20" s="852">
        <v>0.49753399999999998</v>
      </c>
      <c r="C20" s="855">
        <v>0.49753399999999998</v>
      </c>
      <c r="D20" s="857"/>
      <c r="E20" s="861"/>
      <c r="F20" s="857"/>
      <c r="G20" s="862"/>
      <c r="I20" s="17"/>
      <c r="K20" s="20"/>
      <c r="L20" s="57"/>
      <c r="M20" s="57"/>
    </row>
    <row r="21" spans="1:13" s="60" customFormat="1" ht="14.25" customHeight="1" x14ac:dyDescent="0.2">
      <c r="A21" s="78" t="s">
        <v>217</v>
      </c>
      <c r="B21" s="852">
        <v>16.0448296</v>
      </c>
      <c r="C21" s="855">
        <v>16.0448296</v>
      </c>
      <c r="D21" s="852">
        <v>12.64598</v>
      </c>
      <c r="E21" s="855">
        <f>D21</f>
        <v>12.64598</v>
      </c>
      <c r="F21" s="857"/>
      <c r="G21" s="862"/>
      <c r="I21" s="864"/>
      <c r="K21" s="20"/>
      <c r="L21" s="57"/>
      <c r="M21" s="57"/>
    </row>
    <row r="22" spans="1:13" s="60" customFormat="1" ht="14.25" customHeight="1" x14ac:dyDescent="0.2">
      <c r="A22" s="78" t="s">
        <v>254</v>
      </c>
      <c r="B22" s="852">
        <v>40.697113176436652</v>
      </c>
      <c r="C22" s="852">
        <v>40.697113176436652</v>
      </c>
      <c r="D22" s="857"/>
      <c r="E22" s="861"/>
      <c r="F22" s="857"/>
      <c r="G22" s="862"/>
      <c r="I22" s="864"/>
      <c r="K22" s="20"/>
      <c r="L22" s="57"/>
      <c r="M22" s="57"/>
    </row>
    <row r="23" spans="1:13" s="60" customFormat="1" ht="14.25" customHeight="1" x14ac:dyDescent="0.2">
      <c r="A23" s="210" t="s">
        <v>185</v>
      </c>
      <c r="B23" s="852">
        <v>21.510261679999999</v>
      </c>
      <c r="C23" s="855">
        <v>21.510261679999999</v>
      </c>
      <c r="D23" s="857"/>
      <c r="E23" s="858"/>
      <c r="F23" s="857"/>
      <c r="G23" s="859"/>
      <c r="I23" s="864"/>
      <c r="K23" s="20"/>
      <c r="L23" s="57"/>
      <c r="M23" s="57"/>
    </row>
    <row r="24" spans="1:13" s="60" customFormat="1" ht="14.25" customHeight="1" x14ac:dyDescent="0.2">
      <c r="A24" s="210" t="s">
        <v>299</v>
      </c>
      <c r="B24" s="852">
        <v>4.4069510000000003</v>
      </c>
      <c r="C24" s="855">
        <v>4.4069510000000003</v>
      </c>
      <c r="D24" s="19"/>
      <c r="E24" s="865"/>
      <c r="F24" s="19"/>
      <c r="G24" s="866"/>
      <c r="I24" s="20"/>
      <c r="K24" s="20"/>
      <c r="L24" s="57"/>
      <c r="M24" s="57"/>
    </row>
    <row r="25" spans="1:13" s="60" customFormat="1" ht="14.25" customHeight="1" x14ac:dyDescent="0.2">
      <c r="A25" s="78" t="s">
        <v>448</v>
      </c>
      <c r="B25" s="852">
        <v>2.4972901900000002</v>
      </c>
      <c r="C25" s="855">
        <v>2.4972901900000002</v>
      </c>
      <c r="D25" s="19"/>
      <c r="E25" s="865"/>
      <c r="F25" s="19"/>
      <c r="G25" s="866"/>
      <c r="I25" s="20"/>
      <c r="K25" s="20"/>
      <c r="L25" s="57"/>
      <c r="M25" s="57"/>
    </row>
    <row r="26" spans="1:13" s="60" customFormat="1" ht="14.25" customHeight="1" x14ac:dyDescent="0.2">
      <c r="A26" s="78" t="s">
        <v>297</v>
      </c>
      <c r="B26" s="852">
        <v>10.684611511</v>
      </c>
      <c r="C26" s="855">
        <v>10.684611511</v>
      </c>
      <c r="D26" s="19"/>
      <c r="E26" s="865"/>
      <c r="F26" s="19"/>
      <c r="G26" s="866"/>
      <c r="I26" s="20"/>
      <c r="K26" s="20"/>
      <c r="L26" s="57"/>
      <c r="M26" s="57"/>
    </row>
    <row r="27" spans="1:13" s="60" customFormat="1" ht="14.25" customHeight="1" x14ac:dyDescent="0.2">
      <c r="A27" s="78" t="s">
        <v>331</v>
      </c>
      <c r="B27" s="852">
        <v>0.74058399999999991</v>
      </c>
      <c r="C27" s="855">
        <v>0.74058399999999991</v>
      </c>
      <c r="D27" s="19"/>
      <c r="E27" s="865"/>
      <c r="F27" s="19"/>
      <c r="G27" s="866"/>
      <c r="I27" s="20"/>
      <c r="K27" s="20"/>
      <c r="L27" s="57"/>
      <c r="M27" s="57"/>
    </row>
    <row r="28" spans="1:13" s="60" customFormat="1" ht="14.25" customHeight="1" x14ac:dyDescent="0.2">
      <c r="A28" s="210" t="s">
        <v>332</v>
      </c>
      <c r="B28" s="852">
        <v>16.704555537000001</v>
      </c>
      <c r="C28" s="855">
        <v>16.704555537000001</v>
      </c>
      <c r="D28" s="19"/>
      <c r="E28" s="865"/>
      <c r="F28" s="19"/>
      <c r="G28" s="866"/>
      <c r="I28" s="20"/>
      <c r="K28" s="20"/>
      <c r="L28" s="57"/>
      <c r="M28" s="57"/>
    </row>
    <row r="29" spans="1:13" s="60" customFormat="1" ht="14.25" customHeight="1" x14ac:dyDescent="0.2">
      <c r="A29" s="210" t="s">
        <v>349</v>
      </c>
      <c r="B29" s="852">
        <v>3.4501559999999998</v>
      </c>
      <c r="C29" s="855">
        <v>3.4501559999999998</v>
      </c>
      <c r="D29" s="19"/>
      <c r="E29" s="865"/>
      <c r="F29" s="19"/>
      <c r="G29" s="866"/>
      <c r="I29" s="20"/>
      <c r="K29" s="20"/>
      <c r="L29" s="57"/>
      <c r="M29" s="57"/>
    </row>
    <row r="30" spans="1:13" s="60" customFormat="1" ht="14.25" customHeight="1" x14ac:dyDescent="0.2">
      <c r="A30" s="78" t="s">
        <v>372</v>
      </c>
      <c r="B30" s="852">
        <v>3.8343569999999998</v>
      </c>
      <c r="C30" s="855">
        <v>3.8343569999999998</v>
      </c>
      <c r="D30" s="19"/>
      <c r="E30" s="865"/>
      <c r="F30" s="19"/>
      <c r="G30" s="866"/>
      <c r="I30" s="20"/>
      <c r="K30" s="20"/>
      <c r="L30" s="57"/>
      <c r="M30" s="57"/>
    </row>
    <row r="31" spans="1:13" s="60" customFormat="1" ht="14.25" customHeight="1" x14ac:dyDescent="0.2">
      <c r="A31" s="78" t="s">
        <v>373</v>
      </c>
      <c r="B31" s="852">
        <v>6.99769504</v>
      </c>
      <c r="C31" s="855">
        <v>6.99769504</v>
      </c>
      <c r="D31" s="19"/>
      <c r="E31" s="865"/>
      <c r="F31" s="19"/>
      <c r="G31" s="866"/>
      <c r="I31" s="20"/>
      <c r="K31" s="20"/>
      <c r="L31" s="57"/>
      <c r="M31" s="57"/>
    </row>
    <row r="32" spans="1:13" s="60" customFormat="1" ht="14.25" customHeight="1" x14ac:dyDescent="0.2">
      <c r="A32" s="78" t="s">
        <v>351</v>
      </c>
      <c r="B32" s="852">
        <v>5.6162468700000003</v>
      </c>
      <c r="C32" s="855">
        <v>5.6162468700000003</v>
      </c>
      <c r="D32" s="19"/>
      <c r="E32" s="865"/>
      <c r="F32" s="19"/>
      <c r="G32" s="866"/>
      <c r="I32" s="20"/>
      <c r="K32" s="20"/>
      <c r="L32" s="57"/>
      <c r="M32" s="57"/>
    </row>
    <row r="33" spans="1:18" s="60" customFormat="1" ht="14.25" customHeight="1" x14ac:dyDescent="0.2">
      <c r="A33" s="78" t="s">
        <v>447</v>
      </c>
      <c r="B33" s="852">
        <v>2.7199999910000003</v>
      </c>
      <c r="C33" s="855">
        <v>2.7199999910000003</v>
      </c>
      <c r="D33" s="19"/>
      <c r="E33" s="865"/>
      <c r="F33" s="19"/>
      <c r="G33" s="866"/>
      <c r="I33" s="20"/>
      <c r="K33" s="20"/>
      <c r="L33" s="57"/>
      <c r="M33" s="57"/>
    </row>
    <row r="34" spans="1:18" s="57" customFormat="1" ht="14.25" customHeight="1" x14ac:dyDescent="0.2">
      <c r="A34" s="559" t="s">
        <v>92</v>
      </c>
      <c r="B34" s="503">
        <f>SUM(B14:B33)</f>
        <v>968.22938971043573</v>
      </c>
      <c r="C34" s="503">
        <f>SUM(C14:C33)</f>
        <v>968.37809730043568</v>
      </c>
      <c r="D34" s="503">
        <f>SUM(D14:D33)</f>
        <v>22.865077799999998</v>
      </c>
      <c r="E34" s="503">
        <f t="shared" ref="E34:G34" si="1">SUM(E14:E33)</f>
        <v>22.865077799999998</v>
      </c>
      <c r="F34" s="503">
        <f t="shared" si="1"/>
        <v>4.9942299999999999</v>
      </c>
      <c r="G34" s="863">
        <f t="shared" si="1"/>
        <v>4.9942299999999999</v>
      </c>
      <c r="H34" s="60"/>
      <c r="I34" s="61"/>
      <c r="L34" s="60"/>
      <c r="M34" s="60"/>
      <c r="P34" s="60"/>
      <c r="Q34" s="60"/>
      <c r="R34" s="60"/>
    </row>
    <row r="35" spans="1:18" s="60" customFormat="1" ht="14.25" customHeight="1" x14ac:dyDescent="0.2">
      <c r="A35" s="78" t="s">
        <v>176</v>
      </c>
      <c r="B35" s="852">
        <v>6.17962452</v>
      </c>
      <c r="C35" s="855">
        <v>6.1797085199999993</v>
      </c>
      <c r="D35" s="852">
        <v>3.0739200000000002</v>
      </c>
      <c r="E35" s="855">
        <f>D35</f>
        <v>3.0739200000000002</v>
      </c>
      <c r="F35" s="852">
        <v>1.7413000000000001</v>
      </c>
      <c r="G35" s="860">
        <f>F35</f>
        <v>1.7413000000000001</v>
      </c>
      <c r="L35" s="57"/>
      <c r="M35" s="57"/>
    </row>
    <row r="36" spans="1:18" s="60" customFormat="1" ht="14.25" customHeight="1" x14ac:dyDescent="0.2">
      <c r="A36" s="78" t="s">
        <v>119</v>
      </c>
      <c r="B36" s="852">
        <v>0.30009712999999999</v>
      </c>
      <c r="C36" s="855">
        <v>0.30009712999999999</v>
      </c>
      <c r="D36" s="852"/>
      <c r="E36" s="855"/>
      <c r="F36" s="857"/>
      <c r="G36" s="859"/>
      <c r="L36" s="57"/>
      <c r="M36" s="57"/>
    </row>
    <row r="37" spans="1:18" s="60" customFormat="1" ht="14.25" customHeight="1" x14ac:dyDescent="0.2">
      <c r="A37" s="78" t="s">
        <v>213</v>
      </c>
      <c r="B37" s="852">
        <v>18.034604210000001</v>
      </c>
      <c r="C37" s="855">
        <v>18.034604210000001</v>
      </c>
      <c r="D37" s="19"/>
      <c r="E37" s="865"/>
      <c r="F37" s="19"/>
      <c r="G37" s="866"/>
      <c r="J37" s="62"/>
      <c r="L37" s="57"/>
      <c r="M37" s="57"/>
    </row>
    <row r="38" spans="1:18" s="60" customFormat="1" ht="14.25" customHeight="1" x14ac:dyDescent="0.2">
      <c r="A38" s="78" t="s">
        <v>130</v>
      </c>
      <c r="B38" s="852">
        <v>0.115841</v>
      </c>
      <c r="C38" s="855">
        <v>0.115841</v>
      </c>
      <c r="D38" s="19"/>
      <c r="E38" s="865"/>
      <c r="F38" s="19"/>
      <c r="G38" s="866"/>
      <c r="I38" s="62"/>
      <c r="J38" s="62"/>
      <c r="L38" s="57"/>
      <c r="M38" s="57"/>
    </row>
    <row r="39" spans="1:18" s="60" customFormat="1" ht="14.25" customHeight="1" x14ac:dyDescent="0.2">
      <c r="A39" s="78" t="s">
        <v>241</v>
      </c>
      <c r="B39" s="852">
        <v>1.3771471799999999</v>
      </c>
      <c r="C39" s="855">
        <v>1.3771471799999999</v>
      </c>
      <c r="D39" s="852">
        <v>0.54656000000000005</v>
      </c>
      <c r="E39" s="855">
        <f>D39</f>
        <v>0.54656000000000005</v>
      </c>
      <c r="F39" s="19"/>
      <c r="G39" s="866"/>
      <c r="J39" s="62"/>
      <c r="L39" s="57"/>
      <c r="M39" s="57"/>
    </row>
    <row r="40" spans="1:18" s="60" customFormat="1" ht="14.25" customHeight="1" x14ac:dyDescent="0.2">
      <c r="A40" s="867" t="s">
        <v>239</v>
      </c>
      <c r="B40" s="852">
        <v>0.42821199999999998</v>
      </c>
      <c r="C40" s="855">
        <v>0.42821199999999998</v>
      </c>
      <c r="D40" s="19"/>
      <c r="E40" s="868"/>
      <c r="F40" s="19"/>
      <c r="G40" s="869"/>
      <c r="J40" s="62"/>
      <c r="L40" s="57"/>
      <c r="M40" s="57"/>
    </row>
    <row r="41" spans="1:18" s="60" customFormat="1" ht="14.25" customHeight="1" x14ac:dyDescent="0.2">
      <c r="A41" s="870" t="s">
        <v>240</v>
      </c>
      <c r="B41" s="852">
        <v>4.03724449</v>
      </c>
      <c r="C41" s="855">
        <v>4.03724449</v>
      </c>
      <c r="D41" s="19"/>
      <c r="E41" s="868"/>
      <c r="F41" s="19"/>
      <c r="G41" s="869"/>
      <c r="J41" s="62"/>
      <c r="L41" s="57"/>
      <c r="M41" s="57"/>
    </row>
    <row r="42" spans="1:18" s="60" customFormat="1" ht="14.25" customHeight="1" x14ac:dyDescent="0.2">
      <c r="A42" s="870" t="s">
        <v>143</v>
      </c>
      <c r="B42" s="852">
        <v>13.272409530000001</v>
      </c>
      <c r="C42" s="855">
        <v>13.272409530000001</v>
      </c>
      <c r="D42" s="852"/>
      <c r="E42" s="855"/>
      <c r="F42" s="19"/>
      <c r="G42" s="869"/>
      <c r="J42" s="62"/>
      <c r="L42" s="57"/>
      <c r="M42" s="57"/>
    </row>
    <row r="43" spans="1:18" s="60" customFormat="1" ht="14.25" customHeight="1" x14ac:dyDescent="0.2">
      <c r="A43" s="870" t="s">
        <v>255</v>
      </c>
      <c r="B43" s="852">
        <v>0.30348900000000001</v>
      </c>
      <c r="C43" s="855">
        <v>0.30348900000000001</v>
      </c>
      <c r="D43" s="19"/>
      <c r="E43" s="868"/>
      <c r="F43" s="19"/>
      <c r="G43" s="869"/>
      <c r="J43" s="62"/>
      <c r="L43" s="57"/>
      <c r="M43" s="57"/>
    </row>
    <row r="44" spans="1:18" s="60" customFormat="1" ht="14.25" customHeight="1" x14ac:dyDescent="0.2">
      <c r="A44" s="870" t="s">
        <v>33</v>
      </c>
      <c r="B44" s="852">
        <v>7.2132441300000005</v>
      </c>
      <c r="C44" s="855">
        <v>7.2132441800000002</v>
      </c>
      <c r="D44" s="19">
        <v>1.37384</v>
      </c>
      <c r="E44" s="868">
        <f>D44</f>
        <v>1.37384</v>
      </c>
      <c r="F44" s="19">
        <v>2.2928299999999999</v>
      </c>
      <c r="G44" s="869">
        <f>F44</f>
        <v>2.2928299999999999</v>
      </c>
      <c r="J44" s="62"/>
      <c r="L44" s="57"/>
    </row>
    <row r="45" spans="1:18" s="60" customFormat="1" ht="14.25" customHeight="1" x14ac:dyDescent="0.2">
      <c r="A45" s="870" t="s">
        <v>190</v>
      </c>
      <c r="B45" s="852">
        <v>0</v>
      </c>
      <c r="C45" s="855">
        <v>0</v>
      </c>
      <c r="D45" s="852"/>
      <c r="E45" s="855"/>
      <c r="F45" s="19"/>
      <c r="G45" s="869"/>
      <c r="J45" s="62"/>
      <c r="L45" s="57"/>
      <c r="M45" s="57"/>
    </row>
    <row r="46" spans="1:18" s="60" customFormat="1" ht="14.25" customHeight="1" x14ac:dyDescent="0.2">
      <c r="A46" s="870" t="s">
        <v>281</v>
      </c>
      <c r="B46" s="852">
        <v>0.64650102000000009</v>
      </c>
      <c r="C46" s="855">
        <v>0.64650102000000009</v>
      </c>
      <c r="D46" s="19"/>
      <c r="E46" s="865"/>
      <c r="F46" s="19"/>
      <c r="G46" s="866"/>
      <c r="J46" s="62"/>
      <c r="L46" s="57"/>
      <c r="M46" s="57"/>
    </row>
    <row r="47" spans="1:18" s="60" customFormat="1" ht="14.25" customHeight="1" x14ac:dyDescent="0.2">
      <c r="A47" s="870" t="s">
        <v>374</v>
      </c>
      <c r="B47" s="852">
        <v>2.0923357600000001</v>
      </c>
      <c r="C47" s="855">
        <v>2.0923357600000001</v>
      </c>
      <c r="D47" s="852"/>
      <c r="E47" s="855"/>
      <c r="F47" s="19"/>
      <c r="G47" s="869"/>
      <c r="J47" s="62"/>
      <c r="L47" s="57"/>
      <c r="M47" s="57"/>
    </row>
    <row r="48" spans="1:18" s="60" customFormat="1" ht="14.25" customHeight="1" x14ac:dyDescent="0.2">
      <c r="A48" s="870" t="s">
        <v>375</v>
      </c>
      <c r="B48" s="852">
        <v>0.257905</v>
      </c>
      <c r="C48" s="855">
        <v>0.257905</v>
      </c>
      <c r="D48" s="852"/>
      <c r="E48" s="855"/>
      <c r="F48" s="19"/>
      <c r="G48" s="869"/>
      <c r="J48" s="62"/>
      <c r="L48" s="57"/>
      <c r="M48" s="57"/>
    </row>
    <row r="49" spans="1:10" s="60" customFormat="1" ht="14.25" customHeight="1" x14ac:dyDescent="0.2">
      <c r="A49" s="870" t="s">
        <v>175</v>
      </c>
      <c r="B49" s="852">
        <v>1.7027000000000001</v>
      </c>
      <c r="C49" s="855">
        <v>1.7027000000000001</v>
      </c>
      <c r="D49" s="852">
        <v>0.28515000000000001</v>
      </c>
      <c r="E49" s="855">
        <f>D49</f>
        <v>0.28515000000000001</v>
      </c>
      <c r="F49" s="860">
        <v>0.55066000000000004</v>
      </c>
      <c r="G49" s="860">
        <v>0.55066000000000004</v>
      </c>
      <c r="J49" s="62"/>
    </row>
    <row r="50" spans="1:10" s="60" customFormat="1" ht="14.25" customHeight="1" x14ac:dyDescent="0.2">
      <c r="A50" s="870" t="s">
        <v>191</v>
      </c>
      <c r="B50" s="852">
        <v>1.0057959999999999E-2</v>
      </c>
      <c r="C50" s="855">
        <v>1.0057959999999999E-2</v>
      </c>
      <c r="D50" s="852"/>
      <c r="E50" s="855"/>
      <c r="F50" s="852"/>
      <c r="G50" s="860"/>
      <c r="J50" s="62"/>
    </row>
    <row r="51" spans="1:10" s="60" customFormat="1" ht="14.25" customHeight="1" x14ac:dyDescent="0.2">
      <c r="A51" s="870" t="s">
        <v>350</v>
      </c>
      <c r="B51" s="852">
        <v>0.29143036</v>
      </c>
      <c r="C51" s="855">
        <v>0.29143036</v>
      </c>
      <c r="D51" s="19"/>
      <c r="E51" s="865"/>
      <c r="F51" s="19"/>
      <c r="G51" s="866"/>
      <c r="J51" s="62"/>
    </row>
    <row r="52" spans="1:10" s="60" customFormat="1" ht="14.25" customHeight="1" x14ac:dyDescent="0.2">
      <c r="A52" s="870" t="s">
        <v>446</v>
      </c>
      <c r="B52" s="852">
        <v>0.76854168999999994</v>
      </c>
      <c r="C52" s="855">
        <v>0.76854168999999994</v>
      </c>
      <c r="D52" s="19"/>
      <c r="E52" s="865"/>
      <c r="F52" s="19"/>
      <c r="G52" s="866"/>
      <c r="J52" s="62"/>
    </row>
    <row r="53" spans="1:10" s="60" customFormat="1" ht="14.25" customHeight="1" x14ac:dyDescent="0.2">
      <c r="A53" s="81" t="s">
        <v>123</v>
      </c>
      <c r="B53" s="857">
        <v>7.2287749999999998E-2</v>
      </c>
      <c r="C53" s="861">
        <v>7.2287749999999998E-2</v>
      </c>
      <c r="D53" s="19"/>
      <c r="E53" s="865"/>
      <c r="F53" s="19"/>
      <c r="G53" s="866"/>
      <c r="J53" s="62"/>
    </row>
    <row r="54" spans="1:10" s="60" customFormat="1" ht="14.25" customHeight="1" x14ac:dyDescent="0.2">
      <c r="A54" s="81" t="s">
        <v>488</v>
      </c>
      <c r="B54" s="857">
        <v>0</v>
      </c>
      <c r="C54" s="857">
        <v>0</v>
      </c>
      <c r="D54" s="19"/>
      <c r="E54" s="865"/>
      <c r="F54" s="19"/>
      <c r="G54" s="866"/>
      <c r="J54" s="62"/>
    </row>
    <row r="55" spans="1:10" s="57" customFormat="1" ht="14.25" customHeight="1" x14ac:dyDescent="0.2">
      <c r="A55" s="559" t="s">
        <v>93</v>
      </c>
      <c r="B55" s="854">
        <f>SUM(B35:B54)</f>
        <v>57.103672729999992</v>
      </c>
      <c r="C55" s="854">
        <f>SUM(C35:C54)</f>
        <v>57.103756779999998</v>
      </c>
      <c r="D55" s="806">
        <f>SUM(D35:D52)</f>
        <v>5.2794699999999999</v>
      </c>
      <c r="E55" s="806">
        <f t="shared" ref="E55:G55" si="2">SUM(E35:E52)</f>
        <v>5.2794699999999999</v>
      </c>
      <c r="F55" s="806">
        <f t="shared" si="2"/>
        <v>4.5847899999999999</v>
      </c>
      <c r="G55" s="807">
        <f t="shared" si="2"/>
        <v>4.5847899999999999</v>
      </c>
      <c r="H55" s="60"/>
      <c r="I55" s="60"/>
    </row>
    <row r="56" spans="1:10" s="57" customFormat="1" ht="14.25" customHeight="1" thickBot="1" x14ac:dyDescent="0.25">
      <c r="A56" s="560" t="s">
        <v>133</v>
      </c>
      <c r="B56" s="856">
        <f>B55+B34</f>
        <v>1025.3330624404357</v>
      </c>
      <c r="C56" s="856">
        <f>C55+C34-0.0004</f>
        <v>1025.4814540804357</v>
      </c>
      <c r="D56" s="856">
        <f>D55+D34</f>
        <v>28.144547799999998</v>
      </c>
      <c r="E56" s="856">
        <f t="shared" ref="E56:G56" si="3">E55+E34</f>
        <v>28.144547799999998</v>
      </c>
      <c r="F56" s="856">
        <f t="shared" si="3"/>
        <v>9.5790199999999999</v>
      </c>
      <c r="G56" s="871">
        <f t="shared" si="3"/>
        <v>9.5790199999999999</v>
      </c>
      <c r="H56" s="20"/>
      <c r="I56" s="60"/>
    </row>
    <row r="57" spans="1:10" ht="13.5" thickTop="1" x14ac:dyDescent="0.2"/>
    <row r="58" spans="1:10" x14ac:dyDescent="0.2">
      <c r="E58" s="64"/>
      <c r="G58" s="64"/>
    </row>
    <row r="60" spans="1:10" x14ac:dyDescent="0.2">
      <c r="E60" s="64"/>
    </row>
  </sheetData>
  <mergeCells count="6">
    <mergeCell ref="A1:G1"/>
    <mergeCell ref="A2:G2"/>
    <mergeCell ref="A3:A4"/>
    <mergeCell ref="B3:C3"/>
    <mergeCell ref="D3:E3"/>
    <mergeCell ref="F3:G3"/>
  </mergeCells>
  <printOptions horizontalCentered="1"/>
  <pageMargins left="0.39370078740157483" right="0.39370078740157483" top="0.38" bottom="0.33" header="0.19685039370078741" footer="0.19685039370078741"/>
  <pageSetup paperSize="9" scale="90" orientation="portrait" r:id="rId1"/>
  <headerFooter scaleWithDoc="0"/>
  <ignoredErrors>
    <ignoredError sqref="B14" formula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G203"/>
  <sheetViews>
    <sheetView zoomScaleNormal="100" workbookViewId="0">
      <pane xSplit="2" ySplit="161" topLeftCell="C174" activePane="bottomRight" state="frozen"/>
      <selection pane="topRight" activeCell="C1" sqref="C1"/>
      <selection pane="bottomLeft" activeCell="A162" sqref="A162"/>
      <selection pane="bottomRight" activeCell="K187" sqref="K187"/>
    </sheetView>
  </sheetViews>
  <sheetFormatPr defaultColWidth="9.140625" defaultRowHeight="12.75" x14ac:dyDescent="0.2"/>
  <cols>
    <col min="1" max="1" width="12.85546875" style="38" customWidth="1"/>
    <col min="2" max="2" width="13.85546875" style="38" customWidth="1"/>
    <col min="3" max="3" width="14.42578125" style="204" customWidth="1"/>
    <col min="4" max="4" width="14.7109375" style="33" customWidth="1"/>
    <col min="5" max="5" width="14.28515625" style="33" customWidth="1"/>
    <col min="6" max="6" width="14.42578125" style="33" customWidth="1"/>
    <col min="7" max="7" width="13.5703125" style="33" customWidth="1"/>
    <col min="8" max="8" width="1.28515625" style="29" customWidth="1"/>
    <col min="9" max="16384" width="9.140625" style="29"/>
  </cols>
  <sheetData>
    <row r="1" spans="1:7" ht="17.100000000000001" customHeight="1" x14ac:dyDescent="0.2">
      <c r="A1" s="1369" t="s">
        <v>428</v>
      </c>
      <c r="B1" s="1370"/>
      <c r="C1" s="1370"/>
      <c r="D1" s="1370"/>
      <c r="E1" s="1370"/>
      <c r="F1" s="1370"/>
      <c r="G1" s="1371"/>
    </row>
    <row r="2" spans="1:7" ht="17.100000000000001" customHeight="1" x14ac:dyDescent="0.2">
      <c r="A2" s="1535" t="s">
        <v>347</v>
      </c>
      <c r="B2" s="1536"/>
      <c r="C2" s="1536"/>
      <c r="D2" s="1536"/>
      <c r="E2" s="1536"/>
      <c r="F2" s="1536"/>
      <c r="G2" s="1537"/>
    </row>
    <row r="3" spans="1:7" x14ac:dyDescent="0.2">
      <c r="A3" s="1542" t="s">
        <v>0</v>
      </c>
      <c r="B3" s="1544" t="s">
        <v>47</v>
      </c>
      <c r="C3" s="1545" t="s">
        <v>15</v>
      </c>
      <c r="D3" s="1546" t="s">
        <v>180</v>
      </c>
      <c r="E3" s="1546" t="s">
        <v>181</v>
      </c>
      <c r="F3" s="1538" t="s">
        <v>182</v>
      </c>
      <c r="G3" s="1540" t="s">
        <v>183</v>
      </c>
    </row>
    <row r="4" spans="1:7" x14ac:dyDescent="0.2">
      <c r="A4" s="1543"/>
      <c r="B4" s="1544"/>
      <c r="C4" s="1545"/>
      <c r="D4" s="1547"/>
      <c r="E4" s="1547"/>
      <c r="F4" s="1539"/>
      <c r="G4" s="1541"/>
    </row>
    <row r="5" spans="1:7" s="31" customFormat="1" ht="15" customHeight="1" x14ac:dyDescent="0.2">
      <c r="A5" s="501" t="s">
        <v>95</v>
      </c>
      <c r="B5" s="502" t="s">
        <v>96</v>
      </c>
      <c r="C5" s="503" t="s">
        <v>97</v>
      </c>
      <c r="D5" s="504" t="s">
        <v>98</v>
      </c>
      <c r="E5" s="504" t="s">
        <v>99</v>
      </c>
      <c r="F5" s="504" t="s">
        <v>100</v>
      </c>
      <c r="G5" s="505" t="s">
        <v>101</v>
      </c>
    </row>
    <row r="6" spans="1:7" hidden="1" x14ac:dyDescent="0.2">
      <c r="A6" s="91" t="s">
        <v>13</v>
      </c>
      <c r="B6" s="34" t="s">
        <v>22</v>
      </c>
      <c r="C6" s="65">
        <v>14.9</v>
      </c>
      <c r="D6" s="65"/>
      <c r="E6" s="65"/>
      <c r="F6" s="43"/>
      <c r="G6" s="100"/>
    </row>
    <row r="7" spans="1:7" hidden="1" x14ac:dyDescent="0.2">
      <c r="A7" s="91"/>
      <c r="B7" s="34" t="s">
        <v>23</v>
      </c>
      <c r="C7" s="33"/>
      <c r="F7" s="43"/>
      <c r="G7" s="101"/>
    </row>
    <row r="8" spans="1:7" hidden="1" x14ac:dyDescent="0.2">
      <c r="A8" s="91"/>
      <c r="B8" s="34" t="s">
        <v>25</v>
      </c>
      <c r="C8" s="33"/>
      <c r="F8" s="43"/>
      <c r="G8" s="101"/>
    </row>
    <row r="9" spans="1:7" hidden="1" x14ac:dyDescent="0.2">
      <c r="A9" s="91"/>
      <c r="B9" s="34" t="s">
        <v>68</v>
      </c>
      <c r="C9" s="33"/>
      <c r="D9" s="33">
        <v>63.1</v>
      </c>
      <c r="E9" s="33">
        <v>35.04</v>
      </c>
      <c r="F9" s="43">
        <v>65.489999999999995</v>
      </c>
      <c r="G9" s="100">
        <v>99.28</v>
      </c>
    </row>
    <row r="10" spans="1:7" hidden="1" x14ac:dyDescent="0.2">
      <c r="A10" s="91"/>
      <c r="B10" s="34" t="s">
        <v>69</v>
      </c>
      <c r="C10" s="33">
        <v>1002.2</v>
      </c>
      <c r="F10" s="43"/>
      <c r="G10" s="101"/>
    </row>
    <row r="11" spans="1:7" hidden="1" x14ac:dyDescent="0.2">
      <c r="A11" s="91"/>
      <c r="B11" s="34" t="s">
        <v>90</v>
      </c>
      <c r="C11" s="65">
        <v>1680</v>
      </c>
      <c r="F11" s="43"/>
      <c r="G11" s="101"/>
    </row>
    <row r="12" spans="1:7" hidden="1" x14ac:dyDescent="0.2">
      <c r="A12" s="91"/>
      <c r="B12" s="34" t="s">
        <v>176</v>
      </c>
      <c r="C12" s="33">
        <v>426.4</v>
      </c>
      <c r="F12" s="43"/>
      <c r="G12" s="101"/>
    </row>
    <row r="13" spans="1:7" hidden="1" x14ac:dyDescent="0.2">
      <c r="A13" s="91"/>
      <c r="B13" s="34" t="s">
        <v>70</v>
      </c>
      <c r="C13" s="33"/>
      <c r="F13" s="43"/>
      <c r="G13" s="101"/>
    </row>
    <row r="14" spans="1:7" hidden="1" x14ac:dyDescent="0.2">
      <c r="A14" s="91"/>
      <c r="B14" s="34" t="s">
        <v>64</v>
      </c>
      <c r="C14" s="65"/>
      <c r="F14" s="43"/>
      <c r="G14" s="101"/>
    </row>
    <row r="15" spans="1:7" hidden="1" x14ac:dyDescent="0.2">
      <c r="A15" s="103"/>
      <c r="B15" s="44" t="s">
        <v>17</v>
      </c>
      <c r="C15" s="45">
        <f>SUM(C6:C14)</f>
        <v>3123.5</v>
      </c>
      <c r="D15" s="45">
        <f>SUM(D6:D14)</f>
        <v>63.1</v>
      </c>
      <c r="E15" s="45">
        <f>SUM(E6:E14)</f>
        <v>35.04</v>
      </c>
      <c r="F15" s="46">
        <f>SUM(F6:F14)</f>
        <v>65.489999999999995</v>
      </c>
      <c r="G15" s="102">
        <f>SUM(G6:G14)</f>
        <v>99.28</v>
      </c>
    </row>
    <row r="16" spans="1:7" hidden="1" x14ac:dyDescent="0.2">
      <c r="A16" s="91" t="s">
        <v>14</v>
      </c>
      <c r="B16" s="34" t="s">
        <v>22</v>
      </c>
      <c r="C16" s="65">
        <v>83.4</v>
      </c>
      <c r="D16" s="65"/>
      <c r="E16" s="65"/>
      <c r="F16" s="43"/>
      <c r="G16" s="100"/>
    </row>
    <row r="17" spans="1:7" hidden="1" x14ac:dyDescent="0.2">
      <c r="A17" s="91"/>
      <c r="B17" s="34" t="s">
        <v>23</v>
      </c>
      <c r="C17" s="33"/>
      <c r="F17" s="43"/>
      <c r="G17" s="101"/>
    </row>
    <row r="18" spans="1:7" hidden="1" x14ac:dyDescent="0.2">
      <c r="A18" s="91"/>
      <c r="B18" s="34" t="s">
        <v>25</v>
      </c>
      <c r="C18" s="33"/>
      <c r="F18" s="43"/>
      <c r="G18" s="101"/>
    </row>
    <row r="19" spans="1:7" hidden="1" x14ac:dyDescent="0.2">
      <c r="A19" s="91"/>
      <c r="B19" s="34" t="s">
        <v>68</v>
      </c>
      <c r="C19" s="33"/>
      <c r="D19" s="65">
        <v>33</v>
      </c>
      <c r="E19" s="33">
        <v>42.6</v>
      </c>
      <c r="F19" s="43">
        <v>37.78</v>
      </c>
      <c r="G19" s="100">
        <v>108</v>
      </c>
    </row>
    <row r="20" spans="1:7" hidden="1" x14ac:dyDescent="0.2">
      <c r="A20" s="91"/>
      <c r="B20" s="34" t="s">
        <v>69</v>
      </c>
      <c r="C20" s="33">
        <v>9029.9</v>
      </c>
      <c r="F20" s="43"/>
      <c r="G20" s="101"/>
    </row>
    <row r="21" spans="1:7" hidden="1" x14ac:dyDescent="0.2">
      <c r="A21" s="91"/>
      <c r="B21" s="34" t="s">
        <v>90</v>
      </c>
      <c r="C21" s="65">
        <v>1829</v>
      </c>
      <c r="F21" s="43"/>
      <c r="G21" s="101"/>
    </row>
    <row r="22" spans="1:7" hidden="1" x14ac:dyDescent="0.2">
      <c r="A22" s="91"/>
      <c r="B22" s="34" t="s">
        <v>176</v>
      </c>
      <c r="C22" s="33">
        <v>2552.1</v>
      </c>
      <c r="F22" s="43"/>
      <c r="G22" s="101"/>
    </row>
    <row r="23" spans="1:7" hidden="1" x14ac:dyDescent="0.2">
      <c r="A23" s="91"/>
      <c r="B23" s="34" t="s">
        <v>64</v>
      </c>
      <c r="C23" s="65"/>
      <c r="F23" s="43"/>
      <c r="G23" s="101"/>
    </row>
    <row r="24" spans="1:7" hidden="1" x14ac:dyDescent="0.2">
      <c r="A24" s="103"/>
      <c r="B24" s="44" t="s">
        <v>17</v>
      </c>
      <c r="C24" s="45">
        <f>SUM(C16:C23)</f>
        <v>13494.4</v>
      </c>
      <c r="D24" s="45">
        <f>SUM(D16:D23)</f>
        <v>33</v>
      </c>
      <c r="E24" s="45">
        <f>SUM(E16:E23)</f>
        <v>42.6</v>
      </c>
      <c r="F24" s="46">
        <f>SUM(F16:F23)</f>
        <v>37.78</v>
      </c>
      <c r="G24" s="102">
        <f>SUM(G16:G23)</f>
        <v>108</v>
      </c>
    </row>
    <row r="25" spans="1:7" hidden="1" x14ac:dyDescent="0.2">
      <c r="A25" s="91" t="s">
        <v>76</v>
      </c>
      <c r="B25" s="34" t="s">
        <v>22</v>
      </c>
      <c r="C25" s="65">
        <v>61</v>
      </c>
      <c r="D25" s="65"/>
      <c r="E25" s="65"/>
      <c r="F25" s="65"/>
      <c r="G25" s="100"/>
    </row>
    <row r="26" spans="1:7" hidden="1" x14ac:dyDescent="0.2">
      <c r="A26" s="91"/>
      <c r="B26" s="34" t="s">
        <v>23</v>
      </c>
      <c r="C26" s="65"/>
      <c r="D26" s="65"/>
      <c r="E26" s="65"/>
      <c r="F26" s="65"/>
      <c r="G26" s="100"/>
    </row>
    <row r="27" spans="1:7" hidden="1" x14ac:dyDescent="0.2">
      <c r="A27" s="91"/>
      <c r="B27" s="34" t="s">
        <v>25</v>
      </c>
      <c r="C27" s="65"/>
      <c r="D27" s="65"/>
      <c r="E27" s="65"/>
      <c r="F27" s="65"/>
      <c r="G27" s="100"/>
    </row>
    <row r="28" spans="1:7" hidden="1" x14ac:dyDescent="0.2">
      <c r="A28" s="91"/>
      <c r="B28" s="34" t="s">
        <v>68</v>
      </c>
      <c r="C28" s="65"/>
      <c r="D28" s="65">
        <v>13.3</v>
      </c>
      <c r="E28" s="65">
        <v>55.8</v>
      </c>
      <c r="F28" s="65">
        <v>32.299999999999997</v>
      </c>
      <c r="G28" s="100">
        <v>39.4</v>
      </c>
    </row>
    <row r="29" spans="1:7" hidden="1" x14ac:dyDescent="0.2">
      <c r="A29" s="91"/>
      <c r="B29" s="34" t="s">
        <v>69</v>
      </c>
      <c r="C29" s="65">
        <v>9172</v>
      </c>
      <c r="D29" s="65"/>
      <c r="E29" s="65"/>
      <c r="F29" s="65"/>
      <c r="G29" s="100"/>
    </row>
    <row r="30" spans="1:7" hidden="1" x14ac:dyDescent="0.2">
      <c r="A30" s="91"/>
      <c r="B30" s="34" t="s">
        <v>90</v>
      </c>
      <c r="C30" s="65">
        <v>1768</v>
      </c>
      <c r="D30" s="65"/>
      <c r="E30" s="65"/>
      <c r="F30" s="65"/>
      <c r="G30" s="100"/>
    </row>
    <row r="31" spans="1:7" hidden="1" x14ac:dyDescent="0.2">
      <c r="A31" s="91"/>
      <c r="B31" s="34" t="s">
        <v>176</v>
      </c>
      <c r="C31" s="65">
        <v>2701</v>
      </c>
      <c r="D31" s="65"/>
      <c r="E31" s="65"/>
      <c r="F31" s="65"/>
      <c r="G31" s="100"/>
    </row>
    <row r="32" spans="1:7" hidden="1" x14ac:dyDescent="0.2">
      <c r="A32" s="91"/>
      <c r="B32" s="34" t="s">
        <v>64</v>
      </c>
      <c r="C32" s="65"/>
      <c r="D32" s="65"/>
      <c r="E32" s="65"/>
      <c r="F32" s="65"/>
      <c r="G32" s="100"/>
    </row>
    <row r="33" spans="1:7" hidden="1" x14ac:dyDescent="0.2">
      <c r="A33" s="103"/>
      <c r="B33" s="44" t="s">
        <v>17</v>
      </c>
      <c r="C33" s="45">
        <f>SUM(C25:C32)</f>
        <v>13702</v>
      </c>
      <c r="D33" s="45">
        <f>SUM(D25:D32)</f>
        <v>13.3</v>
      </c>
      <c r="E33" s="45">
        <f>SUM(E25:E32)</f>
        <v>55.8</v>
      </c>
      <c r="F33" s="46">
        <f>SUM(F25:F32)</f>
        <v>32.299999999999997</v>
      </c>
      <c r="G33" s="102">
        <f>SUM(G25:G32)</f>
        <v>39.4</v>
      </c>
    </row>
    <row r="34" spans="1:7" hidden="1" x14ac:dyDescent="0.2">
      <c r="A34" s="91" t="s">
        <v>94</v>
      </c>
      <c r="B34" s="34" t="s">
        <v>22</v>
      </c>
      <c r="C34" s="65">
        <v>50</v>
      </c>
      <c r="D34" s="65"/>
      <c r="E34" s="65"/>
      <c r="F34" s="65"/>
      <c r="G34" s="100"/>
    </row>
    <row r="35" spans="1:7" hidden="1" x14ac:dyDescent="0.2">
      <c r="A35" s="91"/>
      <c r="B35" s="34" t="s">
        <v>23</v>
      </c>
      <c r="C35" s="65">
        <v>2</v>
      </c>
      <c r="D35" s="65"/>
      <c r="E35" s="65"/>
      <c r="F35" s="65"/>
      <c r="G35" s="100"/>
    </row>
    <row r="36" spans="1:7" hidden="1" x14ac:dyDescent="0.2">
      <c r="A36" s="91"/>
      <c r="B36" s="34" t="s">
        <v>25</v>
      </c>
      <c r="C36" s="65"/>
      <c r="D36" s="65"/>
      <c r="E36" s="65"/>
      <c r="F36" s="65"/>
      <c r="G36" s="100"/>
    </row>
    <row r="37" spans="1:7" hidden="1" x14ac:dyDescent="0.2">
      <c r="A37" s="91"/>
      <c r="B37" s="34" t="s">
        <v>68</v>
      </c>
      <c r="C37" s="65"/>
      <c r="D37" s="65">
        <v>12</v>
      </c>
      <c r="E37" s="65">
        <v>80</v>
      </c>
      <c r="F37" s="65">
        <v>34</v>
      </c>
      <c r="G37" s="100">
        <v>78</v>
      </c>
    </row>
    <row r="38" spans="1:7" hidden="1" x14ac:dyDescent="0.2">
      <c r="A38" s="91"/>
      <c r="B38" s="34" t="s">
        <v>69</v>
      </c>
      <c r="C38" s="65">
        <v>8580</v>
      </c>
      <c r="D38" s="65"/>
      <c r="E38" s="65"/>
      <c r="F38" s="65"/>
      <c r="G38" s="100"/>
    </row>
    <row r="39" spans="1:7" hidden="1" x14ac:dyDescent="0.2">
      <c r="A39" s="91"/>
      <c r="B39" s="34" t="s">
        <v>90</v>
      </c>
      <c r="C39" s="65">
        <v>2096</v>
      </c>
      <c r="D39" s="65"/>
      <c r="E39" s="65"/>
      <c r="F39" s="65"/>
      <c r="G39" s="100"/>
    </row>
    <row r="40" spans="1:7" hidden="1" x14ac:dyDescent="0.2">
      <c r="A40" s="91"/>
      <c r="B40" s="34" t="s">
        <v>176</v>
      </c>
      <c r="C40" s="65">
        <v>2185</v>
      </c>
      <c r="D40" s="65"/>
      <c r="E40" s="65"/>
      <c r="F40" s="65"/>
      <c r="G40" s="100"/>
    </row>
    <row r="41" spans="1:7" hidden="1" x14ac:dyDescent="0.2">
      <c r="A41" s="91"/>
      <c r="B41" s="34" t="s">
        <v>64</v>
      </c>
      <c r="C41" s="65"/>
      <c r="D41" s="65"/>
      <c r="E41" s="65"/>
      <c r="F41" s="65"/>
      <c r="G41" s="100"/>
    </row>
    <row r="42" spans="1:7" hidden="1" x14ac:dyDescent="0.2">
      <c r="A42" s="103"/>
      <c r="B42" s="44" t="s">
        <v>17</v>
      </c>
      <c r="C42" s="45">
        <f>SUM(C34:C41)</f>
        <v>12913</v>
      </c>
      <c r="D42" s="45">
        <f>SUM(D34:D41)</f>
        <v>12</v>
      </c>
      <c r="E42" s="45">
        <f>SUM(E34:E41)</f>
        <v>80</v>
      </c>
      <c r="F42" s="45">
        <f>SUM(F34:F41)</f>
        <v>34</v>
      </c>
      <c r="G42" s="102">
        <f>SUM(G34:G41)</f>
        <v>78</v>
      </c>
    </row>
    <row r="43" spans="1:7" hidden="1" x14ac:dyDescent="0.2">
      <c r="A43" s="91" t="s">
        <v>118</v>
      </c>
      <c r="B43" s="34" t="s">
        <v>22</v>
      </c>
      <c r="C43" s="65">
        <v>26</v>
      </c>
      <c r="D43" s="65"/>
      <c r="E43" s="65"/>
      <c r="F43" s="65"/>
      <c r="G43" s="100"/>
    </row>
    <row r="44" spans="1:7" hidden="1" x14ac:dyDescent="0.2">
      <c r="A44" s="91"/>
      <c r="B44" s="34" t="s">
        <v>23</v>
      </c>
      <c r="C44" s="65"/>
      <c r="D44" s="65"/>
      <c r="E44" s="65"/>
      <c r="F44" s="65"/>
      <c r="G44" s="100"/>
    </row>
    <row r="45" spans="1:7" hidden="1" x14ac:dyDescent="0.2">
      <c r="A45" s="91"/>
      <c r="B45" s="34" t="s">
        <v>25</v>
      </c>
      <c r="C45" s="65"/>
      <c r="D45" s="65"/>
      <c r="E45" s="65"/>
      <c r="F45" s="65"/>
      <c r="G45" s="100"/>
    </row>
    <row r="46" spans="1:7" hidden="1" x14ac:dyDescent="0.2">
      <c r="A46" s="91"/>
      <c r="B46" s="34" t="s">
        <v>68</v>
      </c>
      <c r="C46" s="65"/>
      <c r="D46" s="65">
        <v>12.9</v>
      </c>
      <c r="E46" s="65">
        <v>62.9</v>
      </c>
      <c r="F46" s="65"/>
      <c r="G46" s="100">
        <v>75.3</v>
      </c>
    </row>
    <row r="47" spans="1:7" hidden="1" x14ac:dyDescent="0.2">
      <c r="A47" s="91"/>
      <c r="B47" s="34" t="s">
        <v>69</v>
      </c>
      <c r="C47" s="65">
        <v>7831</v>
      </c>
      <c r="D47" s="65"/>
      <c r="E47" s="65"/>
      <c r="F47" s="65"/>
      <c r="G47" s="100"/>
    </row>
    <row r="48" spans="1:7" hidden="1" x14ac:dyDescent="0.2">
      <c r="A48" s="91"/>
      <c r="B48" s="34" t="s">
        <v>90</v>
      </c>
      <c r="C48" s="65">
        <v>2246</v>
      </c>
      <c r="D48" s="65"/>
      <c r="E48" s="65"/>
      <c r="F48" s="65"/>
      <c r="G48" s="100"/>
    </row>
    <row r="49" spans="1:7" hidden="1" x14ac:dyDescent="0.2">
      <c r="A49" s="91"/>
      <c r="B49" s="34" t="s">
        <v>176</v>
      </c>
      <c r="C49" s="65">
        <v>2148</v>
      </c>
      <c r="D49" s="65"/>
      <c r="E49" s="65"/>
      <c r="F49" s="65"/>
      <c r="G49" s="100"/>
    </row>
    <row r="50" spans="1:7" hidden="1" x14ac:dyDescent="0.2">
      <c r="A50" s="91"/>
      <c r="B50" s="34" t="s">
        <v>64</v>
      </c>
      <c r="C50" s="65"/>
      <c r="D50" s="65"/>
      <c r="E50" s="65"/>
      <c r="F50" s="65"/>
      <c r="G50" s="100"/>
    </row>
    <row r="51" spans="1:7" hidden="1" x14ac:dyDescent="0.2">
      <c r="A51" s="103"/>
      <c r="B51" s="44" t="s">
        <v>17</v>
      </c>
      <c r="C51" s="45">
        <f>SUM(C43:C50)</f>
        <v>12251</v>
      </c>
      <c r="D51" s="45">
        <f>SUM(D43:D50)</f>
        <v>12.9</v>
      </c>
      <c r="E51" s="45">
        <f>SUM(E43:E50)</f>
        <v>62.9</v>
      </c>
      <c r="F51" s="45">
        <f>SUM(F43:F50)</f>
        <v>0</v>
      </c>
      <c r="G51" s="102">
        <f>SUM(G43:G50)</f>
        <v>75.3</v>
      </c>
    </row>
    <row r="52" spans="1:7" hidden="1" x14ac:dyDescent="0.2">
      <c r="A52" s="91" t="s">
        <v>121</v>
      </c>
      <c r="B52" s="34" t="s">
        <v>22</v>
      </c>
      <c r="C52" s="65">
        <v>32</v>
      </c>
      <c r="D52" s="65"/>
      <c r="E52" s="65"/>
      <c r="F52" s="65"/>
      <c r="G52" s="100"/>
    </row>
    <row r="53" spans="1:7" hidden="1" x14ac:dyDescent="0.2">
      <c r="A53" s="91"/>
      <c r="B53" s="34" t="s">
        <v>23</v>
      </c>
      <c r="C53" s="65"/>
      <c r="D53" s="65"/>
      <c r="E53" s="65"/>
      <c r="F53" s="65"/>
      <c r="G53" s="100"/>
    </row>
    <row r="54" spans="1:7" hidden="1" x14ac:dyDescent="0.2">
      <c r="A54" s="91"/>
      <c r="B54" s="34" t="s">
        <v>25</v>
      </c>
      <c r="C54" s="65"/>
      <c r="D54" s="65"/>
      <c r="E54" s="65"/>
      <c r="F54" s="65"/>
      <c r="G54" s="100"/>
    </row>
    <row r="55" spans="1:7" hidden="1" x14ac:dyDescent="0.2">
      <c r="A55" s="91"/>
      <c r="B55" s="34" t="s">
        <v>68</v>
      </c>
      <c r="C55" s="65"/>
      <c r="D55" s="65">
        <v>10.3</v>
      </c>
      <c r="E55" s="65">
        <v>76.8</v>
      </c>
      <c r="F55" s="65">
        <v>41.44</v>
      </c>
      <c r="G55" s="100">
        <v>113.6</v>
      </c>
    </row>
    <row r="56" spans="1:7" hidden="1" x14ac:dyDescent="0.2">
      <c r="A56" s="91"/>
      <c r="B56" s="34" t="s">
        <v>69</v>
      </c>
      <c r="C56" s="65">
        <f>600+2806+2697+1217+1250</f>
        <v>8570</v>
      </c>
      <c r="D56" s="65"/>
      <c r="E56" s="65"/>
      <c r="F56" s="65"/>
      <c r="G56" s="100"/>
    </row>
    <row r="57" spans="1:7" hidden="1" x14ac:dyDescent="0.2">
      <c r="A57" s="91"/>
      <c r="B57" s="34" t="s">
        <v>90</v>
      </c>
      <c r="C57" s="65">
        <v>2358</v>
      </c>
      <c r="D57" s="65"/>
      <c r="E57" s="65"/>
      <c r="F57" s="65"/>
      <c r="G57" s="100"/>
    </row>
    <row r="58" spans="1:7" hidden="1" x14ac:dyDescent="0.2">
      <c r="A58" s="91"/>
      <c r="B58" s="34" t="s">
        <v>176</v>
      </c>
      <c r="C58" s="65">
        <v>2070</v>
      </c>
      <c r="D58" s="65"/>
      <c r="E58" s="65"/>
      <c r="F58" s="65"/>
      <c r="G58" s="100"/>
    </row>
    <row r="59" spans="1:7" hidden="1" x14ac:dyDescent="0.2">
      <c r="A59" s="91"/>
      <c r="B59" s="34" t="s">
        <v>64</v>
      </c>
      <c r="C59" s="65"/>
      <c r="D59" s="65"/>
      <c r="E59" s="65"/>
      <c r="F59" s="65"/>
      <c r="G59" s="100"/>
    </row>
    <row r="60" spans="1:7" hidden="1" x14ac:dyDescent="0.2">
      <c r="A60" s="103"/>
      <c r="B60" s="44" t="s">
        <v>17</v>
      </c>
      <c r="C60" s="45">
        <f>SUM(C52:C59)</f>
        <v>13030</v>
      </c>
      <c r="D60" s="45">
        <f>SUM(D52:D59)</f>
        <v>10.3</v>
      </c>
      <c r="E60" s="45">
        <f>SUM(E52:E59)</f>
        <v>76.8</v>
      </c>
      <c r="F60" s="45">
        <f>SUM(F52:F59)</f>
        <v>41.44</v>
      </c>
      <c r="G60" s="102">
        <f>SUM(G52:G59)</f>
        <v>113.6</v>
      </c>
    </row>
    <row r="61" spans="1:7" hidden="1" x14ac:dyDescent="0.2">
      <c r="A61" s="91" t="s">
        <v>122</v>
      </c>
      <c r="B61" s="34" t="s">
        <v>22</v>
      </c>
      <c r="C61" s="65">
        <v>15</v>
      </c>
      <c r="D61" s="65"/>
      <c r="E61" s="65"/>
      <c r="F61" s="65"/>
      <c r="G61" s="100"/>
    </row>
    <row r="62" spans="1:7" hidden="1" x14ac:dyDescent="0.2">
      <c r="A62" s="91"/>
      <c r="B62" s="34" t="s">
        <v>23</v>
      </c>
      <c r="C62" s="65"/>
      <c r="D62" s="65"/>
      <c r="E62" s="65"/>
      <c r="F62" s="65"/>
      <c r="G62" s="100"/>
    </row>
    <row r="63" spans="1:7" hidden="1" x14ac:dyDescent="0.2">
      <c r="A63" s="91"/>
      <c r="B63" s="34" t="s">
        <v>25</v>
      </c>
      <c r="C63" s="65"/>
      <c r="D63" s="65"/>
      <c r="E63" s="65"/>
      <c r="F63" s="65"/>
      <c r="G63" s="100"/>
    </row>
    <row r="64" spans="1:7" hidden="1" x14ac:dyDescent="0.2">
      <c r="A64" s="91"/>
      <c r="B64" s="34" t="s">
        <v>68</v>
      </c>
      <c r="C64" s="65"/>
      <c r="D64" s="65">
        <v>10.3</v>
      </c>
      <c r="E64" s="65">
        <v>76.8</v>
      </c>
      <c r="F64" s="65">
        <v>41.44</v>
      </c>
      <c r="G64" s="100">
        <v>113.6</v>
      </c>
    </row>
    <row r="65" spans="1:7" hidden="1" x14ac:dyDescent="0.2">
      <c r="A65" s="91"/>
      <c r="B65" s="34" t="s">
        <v>69</v>
      </c>
      <c r="C65" s="65">
        <v>8487</v>
      </c>
      <c r="D65" s="65"/>
      <c r="E65" s="65"/>
      <c r="F65" s="65"/>
      <c r="G65" s="100"/>
    </row>
    <row r="66" spans="1:7" hidden="1" x14ac:dyDescent="0.2">
      <c r="A66" s="91"/>
      <c r="B66" s="34" t="s">
        <v>90</v>
      </c>
      <c r="C66" s="65">
        <v>2324</v>
      </c>
      <c r="D66" s="65"/>
      <c r="E66" s="65"/>
      <c r="F66" s="65"/>
      <c r="G66" s="100"/>
    </row>
    <row r="67" spans="1:7" hidden="1" x14ac:dyDescent="0.2">
      <c r="A67" s="91"/>
      <c r="B67" s="34" t="s">
        <v>176</v>
      </c>
      <c r="C67" s="65">
        <v>1913</v>
      </c>
      <c r="D67" s="65"/>
      <c r="E67" s="65"/>
      <c r="F67" s="65"/>
      <c r="G67" s="100"/>
    </row>
    <row r="68" spans="1:7" hidden="1" x14ac:dyDescent="0.2">
      <c r="A68" s="91"/>
      <c r="B68" s="34" t="s">
        <v>64</v>
      </c>
      <c r="C68" s="65"/>
      <c r="D68" s="65"/>
      <c r="E68" s="65"/>
      <c r="F68" s="65"/>
      <c r="G68" s="100"/>
    </row>
    <row r="69" spans="1:7" hidden="1" x14ac:dyDescent="0.2">
      <c r="A69" s="103"/>
      <c r="B69" s="44" t="s">
        <v>17</v>
      </c>
      <c r="C69" s="45">
        <f>SUM(C61:C68)</f>
        <v>12739</v>
      </c>
      <c r="D69" s="45">
        <f>SUM(D61:D68)</f>
        <v>10.3</v>
      </c>
      <c r="E69" s="45">
        <f>SUM(E61:E68)</f>
        <v>76.8</v>
      </c>
      <c r="F69" s="45">
        <f>SUM(F61:F68)</f>
        <v>41.44</v>
      </c>
      <c r="G69" s="102">
        <f>SUM(G61:G68)</f>
        <v>113.6</v>
      </c>
    </row>
    <row r="70" spans="1:7" hidden="1" x14ac:dyDescent="0.2">
      <c r="A70" s="91" t="s">
        <v>125</v>
      </c>
      <c r="B70" s="34" t="s">
        <v>22</v>
      </c>
      <c r="C70" s="65">
        <v>4</v>
      </c>
      <c r="D70" s="65"/>
      <c r="E70" s="65"/>
      <c r="F70" s="65"/>
      <c r="G70" s="100"/>
    </row>
    <row r="71" spans="1:7" hidden="1" x14ac:dyDescent="0.2">
      <c r="A71" s="91"/>
      <c r="B71" s="34" t="s">
        <v>23</v>
      </c>
      <c r="C71" s="65"/>
      <c r="D71" s="65"/>
      <c r="E71" s="65"/>
      <c r="F71" s="65"/>
      <c r="G71" s="100"/>
    </row>
    <row r="72" spans="1:7" hidden="1" x14ac:dyDescent="0.2">
      <c r="A72" s="91"/>
      <c r="B72" s="34" t="s">
        <v>25</v>
      </c>
      <c r="C72" s="65"/>
      <c r="D72" s="65"/>
      <c r="E72" s="65"/>
      <c r="F72" s="65"/>
      <c r="G72" s="100"/>
    </row>
    <row r="73" spans="1:7" hidden="1" x14ac:dyDescent="0.2">
      <c r="A73" s="91"/>
      <c r="B73" s="34" t="s">
        <v>68</v>
      </c>
      <c r="C73" s="65"/>
      <c r="D73" s="65">
        <v>39.9</v>
      </c>
      <c r="E73" s="65">
        <f>15.3+16.6+56.2</f>
        <v>88.100000000000009</v>
      </c>
      <c r="F73" s="65">
        <v>51</v>
      </c>
      <c r="G73" s="100">
        <f>93.3+64.9</f>
        <v>158.19999999999999</v>
      </c>
    </row>
    <row r="74" spans="1:7" hidden="1" x14ac:dyDescent="0.2">
      <c r="A74" s="91"/>
      <c r="B74" s="34" t="s">
        <v>69</v>
      </c>
      <c r="C74" s="65">
        <v>8744</v>
      </c>
      <c r="D74" s="65"/>
      <c r="E74" s="65"/>
      <c r="F74" s="65"/>
      <c r="G74" s="100"/>
    </row>
    <row r="75" spans="1:7" hidden="1" x14ac:dyDescent="0.2">
      <c r="A75" s="91"/>
      <c r="B75" s="34" t="s">
        <v>90</v>
      </c>
      <c r="C75" s="65">
        <v>2262</v>
      </c>
      <c r="D75" s="65"/>
      <c r="E75" s="65"/>
      <c r="F75" s="65"/>
      <c r="G75" s="100"/>
    </row>
    <row r="76" spans="1:7" hidden="1" x14ac:dyDescent="0.2">
      <c r="A76" s="91"/>
      <c r="B76" s="34" t="s">
        <v>176</v>
      </c>
      <c r="C76" s="65">
        <v>1764</v>
      </c>
      <c r="D76" s="65"/>
      <c r="E76" s="65"/>
      <c r="F76" s="65"/>
      <c r="G76" s="100"/>
    </row>
    <row r="77" spans="1:7" hidden="1" x14ac:dyDescent="0.2">
      <c r="A77" s="103"/>
      <c r="B77" s="44" t="s">
        <v>17</v>
      </c>
      <c r="C77" s="45">
        <f>SUM(C70:C76)</f>
        <v>12774</v>
      </c>
      <c r="D77" s="45">
        <f>SUM(D70:D76)</f>
        <v>39.9</v>
      </c>
      <c r="E77" s="45">
        <f>SUM(E70:E76)</f>
        <v>88.100000000000009</v>
      </c>
      <c r="F77" s="45">
        <f>SUM(F70:F76)</f>
        <v>51</v>
      </c>
      <c r="G77" s="102">
        <f>SUM(G70:G76)</f>
        <v>158.19999999999999</v>
      </c>
    </row>
    <row r="78" spans="1:7" ht="4.9000000000000004" hidden="1" customHeight="1" x14ac:dyDescent="0.2">
      <c r="A78" s="91"/>
      <c r="B78" s="47"/>
      <c r="C78" s="48"/>
      <c r="D78" s="48"/>
      <c r="E78" s="48"/>
      <c r="F78" s="48"/>
      <c r="G78" s="93"/>
    </row>
    <row r="79" spans="1:7" ht="18" hidden="1" customHeight="1" x14ac:dyDescent="0.2">
      <c r="A79" s="91" t="s">
        <v>174</v>
      </c>
      <c r="B79" s="34" t="s">
        <v>22</v>
      </c>
      <c r="C79" s="65">
        <v>6</v>
      </c>
      <c r="D79" s="65"/>
      <c r="E79" s="65"/>
      <c r="F79" s="65"/>
      <c r="G79" s="100"/>
    </row>
    <row r="80" spans="1:7" ht="18" hidden="1" customHeight="1" x14ac:dyDescent="0.2">
      <c r="A80" s="91"/>
      <c r="B80" s="34" t="s">
        <v>23</v>
      </c>
      <c r="C80" s="65"/>
      <c r="D80" s="65"/>
      <c r="E80" s="65"/>
      <c r="F80" s="65"/>
      <c r="G80" s="100"/>
    </row>
    <row r="81" spans="1:7" ht="18" hidden="1" customHeight="1" x14ac:dyDescent="0.2">
      <c r="A81" s="91"/>
      <c r="B81" s="34" t="s">
        <v>25</v>
      </c>
      <c r="C81" s="65"/>
      <c r="D81" s="65"/>
      <c r="E81" s="65"/>
      <c r="F81" s="65"/>
      <c r="G81" s="100"/>
    </row>
    <row r="82" spans="1:7" ht="18" hidden="1" customHeight="1" x14ac:dyDescent="0.2">
      <c r="A82" s="91"/>
      <c r="B82" s="34" t="s">
        <v>68</v>
      </c>
      <c r="C82" s="65"/>
      <c r="D82" s="65">
        <v>29.216000000000001</v>
      </c>
      <c r="E82" s="65">
        <v>106.2</v>
      </c>
      <c r="F82" s="65">
        <v>58.721699999999998</v>
      </c>
      <c r="G82" s="100">
        <v>181.846</v>
      </c>
    </row>
    <row r="83" spans="1:7" ht="18" hidden="1" customHeight="1" x14ac:dyDescent="0.2">
      <c r="A83" s="91"/>
      <c r="B83" s="34" t="s">
        <v>69</v>
      </c>
      <c r="C83" s="65">
        <v>8387</v>
      </c>
      <c r="D83" s="65"/>
      <c r="E83" s="65"/>
      <c r="F83" s="65"/>
      <c r="G83" s="100"/>
    </row>
    <row r="84" spans="1:7" ht="18" hidden="1" customHeight="1" x14ac:dyDescent="0.2">
      <c r="A84" s="91"/>
      <c r="B84" s="34" t="s">
        <v>90</v>
      </c>
      <c r="C84" s="65">
        <v>2132</v>
      </c>
      <c r="D84" s="65"/>
      <c r="E84" s="65"/>
      <c r="F84" s="65"/>
      <c r="G84" s="100"/>
    </row>
    <row r="85" spans="1:7" ht="18" hidden="1" customHeight="1" x14ac:dyDescent="0.2">
      <c r="A85" s="91"/>
      <c r="B85" s="34" t="s">
        <v>176</v>
      </c>
      <c r="C85" s="65">
        <v>1940</v>
      </c>
      <c r="D85" s="65"/>
      <c r="E85" s="65"/>
      <c r="F85" s="65"/>
      <c r="G85" s="100"/>
    </row>
    <row r="86" spans="1:7" ht="18" hidden="1" customHeight="1" x14ac:dyDescent="0.2">
      <c r="A86" s="104"/>
      <c r="B86" s="49" t="s">
        <v>17</v>
      </c>
      <c r="C86" s="50">
        <f>SUM(C79:C85)</f>
        <v>12465</v>
      </c>
      <c r="D86" s="50">
        <f>SUM(D79:D85)</f>
        <v>29.216000000000001</v>
      </c>
      <c r="E86" s="50">
        <f>SUM(E79:E85)</f>
        <v>106.2</v>
      </c>
      <c r="F86" s="50">
        <f>SUM(F79:F85)</f>
        <v>58.721699999999998</v>
      </c>
      <c r="G86" s="105">
        <f>SUM(G79:G85)</f>
        <v>181.846</v>
      </c>
    </row>
    <row r="87" spans="1:7" ht="4.9000000000000004" hidden="1" customHeight="1" x14ac:dyDescent="0.2">
      <c r="A87" s="91"/>
      <c r="B87" s="51"/>
      <c r="C87" s="48"/>
      <c r="D87" s="48"/>
      <c r="E87" s="48"/>
      <c r="F87" s="48"/>
      <c r="G87" s="93"/>
    </row>
    <row r="88" spans="1:7" ht="18.75" hidden="1" customHeight="1" x14ac:dyDescent="0.2">
      <c r="A88" s="91" t="s">
        <v>184</v>
      </c>
      <c r="B88" s="34" t="s">
        <v>22</v>
      </c>
      <c r="C88" s="65"/>
      <c r="D88" s="65"/>
      <c r="E88" s="65"/>
      <c r="F88" s="65"/>
      <c r="G88" s="100"/>
    </row>
    <row r="89" spans="1:7" ht="18.75" hidden="1" customHeight="1" x14ac:dyDescent="0.2">
      <c r="A89" s="91"/>
      <c r="B89" s="34" t="s">
        <v>23</v>
      </c>
      <c r="C89" s="65"/>
      <c r="D89" s="65"/>
      <c r="E89" s="65"/>
      <c r="F89" s="65"/>
      <c r="G89" s="100"/>
    </row>
    <row r="90" spans="1:7" ht="18.75" hidden="1" customHeight="1" x14ac:dyDescent="0.2">
      <c r="A90" s="91"/>
      <c r="B90" s="34" t="s">
        <v>25</v>
      </c>
      <c r="C90" s="65"/>
      <c r="D90" s="65"/>
      <c r="E90" s="65"/>
      <c r="F90" s="65"/>
      <c r="G90" s="100"/>
    </row>
    <row r="91" spans="1:7" ht="18.75" hidden="1" customHeight="1" x14ac:dyDescent="0.2">
      <c r="A91" s="91"/>
      <c r="B91" s="34" t="s">
        <v>68</v>
      </c>
      <c r="C91" s="65"/>
      <c r="D91" s="53">
        <v>17.052</v>
      </c>
      <c r="E91" s="53">
        <v>82.353999999999999</v>
      </c>
      <c r="F91" s="53">
        <v>54.947000000000003</v>
      </c>
      <c r="G91" s="106">
        <v>156.42500000000001</v>
      </c>
    </row>
    <row r="92" spans="1:7" ht="18.75" hidden="1" customHeight="1" x14ac:dyDescent="0.2">
      <c r="A92" s="91"/>
      <c r="B92" s="34" t="s">
        <v>69</v>
      </c>
      <c r="C92" s="53">
        <v>8224</v>
      </c>
      <c r="D92" s="53"/>
      <c r="E92" s="53"/>
      <c r="F92" s="53"/>
      <c r="G92" s="106"/>
    </row>
    <row r="93" spans="1:7" ht="18.75" hidden="1" customHeight="1" x14ac:dyDescent="0.2">
      <c r="A93" s="91"/>
      <c r="B93" s="34" t="s">
        <v>90</v>
      </c>
      <c r="C93" s="53">
        <v>2240</v>
      </c>
      <c r="D93" s="53"/>
      <c r="E93" s="53"/>
      <c r="F93" s="53"/>
      <c r="G93" s="106"/>
    </row>
    <row r="94" spans="1:7" ht="18.75" hidden="1" customHeight="1" x14ac:dyDescent="0.2">
      <c r="A94" s="91"/>
      <c r="B94" s="34" t="s">
        <v>176</v>
      </c>
      <c r="C94" s="53">
        <v>1897</v>
      </c>
      <c r="D94" s="53"/>
      <c r="E94" s="53"/>
      <c r="F94" s="53"/>
      <c r="G94" s="106"/>
    </row>
    <row r="95" spans="1:7" hidden="1" x14ac:dyDescent="0.2">
      <c r="A95" s="104"/>
      <c r="B95" s="49" t="s">
        <v>17</v>
      </c>
      <c r="C95" s="52">
        <f>SUM(C88:C94)</f>
        <v>12361</v>
      </c>
      <c r="D95" s="52">
        <f>SUM(D88:D94)</f>
        <v>17.052</v>
      </c>
      <c r="E95" s="52">
        <f>SUM(E88:E94)</f>
        <v>82.353999999999999</v>
      </c>
      <c r="F95" s="52">
        <f>SUM(F88:F94)</f>
        <v>54.947000000000003</v>
      </c>
      <c r="G95" s="107">
        <f>SUM(G88:G94)</f>
        <v>156.42500000000001</v>
      </c>
    </row>
    <row r="96" spans="1:7" hidden="1" x14ac:dyDescent="0.2">
      <c r="A96" s="91"/>
      <c r="B96" s="34"/>
      <c r="C96" s="33"/>
      <c r="D96" s="53"/>
      <c r="E96" s="53"/>
      <c r="F96" s="53"/>
      <c r="G96" s="106"/>
    </row>
    <row r="97" spans="1:7" ht="18.75" hidden="1" customHeight="1" x14ac:dyDescent="0.2">
      <c r="A97" s="91" t="s">
        <v>187</v>
      </c>
      <c r="B97" s="34" t="s">
        <v>22</v>
      </c>
      <c r="C97" s="33"/>
      <c r="D97" s="53"/>
      <c r="E97" s="53"/>
      <c r="F97" s="53"/>
      <c r="G97" s="106"/>
    </row>
    <row r="98" spans="1:7" ht="18.75" hidden="1" customHeight="1" x14ac:dyDescent="0.2">
      <c r="A98" s="91"/>
      <c r="B98" s="34" t="s">
        <v>23</v>
      </c>
      <c r="C98" s="33"/>
      <c r="D98" s="53"/>
      <c r="E98" s="53"/>
      <c r="F98" s="53"/>
      <c r="G98" s="106"/>
    </row>
    <row r="99" spans="1:7" ht="18.75" hidden="1" customHeight="1" x14ac:dyDescent="0.2">
      <c r="A99" s="91"/>
      <c r="B99" s="34" t="s">
        <v>25</v>
      </c>
      <c r="C99" s="33"/>
      <c r="D99" s="53"/>
      <c r="E99" s="53"/>
      <c r="F99" s="53"/>
      <c r="G99" s="106"/>
    </row>
    <row r="100" spans="1:7" ht="18.75" hidden="1" customHeight="1" x14ac:dyDescent="0.2">
      <c r="A100" s="91"/>
      <c r="B100" s="34" t="s">
        <v>68</v>
      </c>
      <c r="C100" s="33"/>
      <c r="D100" s="53">
        <v>30.606999999999999</v>
      </c>
      <c r="E100" s="53">
        <v>61.006</v>
      </c>
      <c r="F100" s="53">
        <v>5.58</v>
      </c>
      <c r="G100" s="106">
        <v>137.83099999999999</v>
      </c>
    </row>
    <row r="101" spans="1:7" ht="18.75" hidden="1" customHeight="1" x14ac:dyDescent="0.2">
      <c r="A101" s="91"/>
      <c r="B101" s="34" t="s">
        <v>69</v>
      </c>
      <c r="C101" s="33">
        <v>8724</v>
      </c>
      <c r="D101" s="53"/>
      <c r="E101" s="53"/>
      <c r="F101" s="53"/>
      <c r="G101" s="106"/>
    </row>
    <row r="102" spans="1:7" ht="18.75" hidden="1" customHeight="1" x14ac:dyDescent="0.2">
      <c r="A102" s="91"/>
      <c r="B102" s="34" t="s">
        <v>90</v>
      </c>
      <c r="C102" s="33">
        <v>1857</v>
      </c>
      <c r="D102" s="53"/>
      <c r="E102" s="53"/>
      <c r="F102" s="53"/>
      <c r="G102" s="106"/>
    </row>
    <row r="103" spans="1:7" ht="18.75" hidden="1" customHeight="1" x14ac:dyDescent="0.2">
      <c r="A103" s="91"/>
      <c r="B103" s="54" t="s">
        <v>176</v>
      </c>
      <c r="C103" s="33">
        <v>1965</v>
      </c>
      <c r="D103" s="53"/>
      <c r="E103" s="53"/>
      <c r="F103" s="53"/>
      <c r="G103" s="106"/>
    </row>
    <row r="104" spans="1:7" s="31" customFormat="1" ht="18.75" hidden="1" customHeight="1" thickBot="1" x14ac:dyDescent="0.25">
      <c r="A104" s="108"/>
      <c r="B104" s="47" t="s">
        <v>17</v>
      </c>
      <c r="C104" s="225">
        <f>SUM(C97:C103)</f>
        <v>12546</v>
      </c>
      <c r="D104" s="55">
        <f>SUM(D97:D103)</f>
        <v>30.606999999999999</v>
      </c>
      <c r="E104" s="55">
        <f>SUM(E97:E103)</f>
        <v>61.006</v>
      </c>
      <c r="F104" s="55">
        <f>SUM(F97:F103)</f>
        <v>5.58</v>
      </c>
      <c r="G104" s="109">
        <f>SUM(G97:G103)</f>
        <v>137.83099999999999</v>
      </c>
    </row>
    <row r="105" spans="1:7" hidden="1" x14ac:dyDescent="0.2">
      <c r="A105" s="91"/>
      <c r="B105" s="37"/>
      <c r="C105" s="33"/>
      <c r="D105" s="53"/>
      <c r="E105" s="53"/>
      <c r="F105" s="53"/>
      <c r="G105" s="106"/>
    </row>
    <row r="106" spans="1:7" ht="18.75" hidden="1" customHeight="1" x14ac:dyDescent="0.2">
      <c r="A106" s="91" t="s">
        <v>189</v>
      </c>
      <c r="B106" s="34" t="s">
        <v>22</v>
      </c>
      <c r="C106" s="33"/>
      <c r="D106" s="53"/>
      <c r="E106" s="53"/>
      <c r="F106" s="53"/>
      <c r="G106" s="106"/>
    </row>
    <row r="107" spans="1:7" ht="18.75" hidden="1" customHeight="1" x14ac:dyDescent="0.2">
      <c r="A107" s="91"/>
      <c r="B107" s="34" t="s">
        <v>23</v>
      </c>
      <c r="C107" s="33"/>
      <c r="D107" s="53"/>
      <c r="E107" s="53"/>
      <c r="F107" s="53"/>
      <c r="G107" s="106"/>
    </row>
    <row r="108" spans="1:7" ht="18.75" hidden="1" customHeight="1" x14ac:dyDescent="0.2">
      <c r="A108" s="91"/>
      <c r="B108" s="34" t="s">
        <v>25</v>
      </c>
      <c r="C108" s="33"/>
      <c r="D108" s="53"/>
      <c r="E108" s="53"/>
      <c r="F108" s="53"/>
      <c r="G108" s="106"/>
    </row>
    <row r="109" spans="1:7" ht="18.75" hidden="1" customHeight="1" x14ac:dyDescent="0.2">
      <c r="A109" s="91"/>
      <c r="B109" s="34" t="s">
        <v>68</v>
      </c>
      <c r="C109" s="33"/>
      <c r="D109" s="53">
        <v>4</v>
      </c>
      <c r="E109" s="53">
        <v>2</v>
      </c>
      <c r="F109" s="53">
        <v>36</v>
      </c>
      <c r="G109" s="106">
        <v>153</v>
      </c>
    </row>
    <row r="110" spans="1:7" ht="18.75" hidden="1" customHeight="1" x14ac:dyDescent="0.2">
      <c r="A110" s="91"/>
      <c r="B110" s="34" t="s">
        <v>69</v>
      </c>
      <c r="C110" s="33">
        <v>8203</v>
      </c>
      <c r="D110" s="53"/>
      <c r="E110" s="53"/>
      <c r="F110" s="53"/>
      <c r="G110" s="106"/>
    </row>
    <row r="111" spans="1:7" ht="18.75" hidden="1" customHeight="1" x14ac:dyDescent="0.2">
      <c r="A111" s="91"/>
      <c r="B111" s="34" t="s">
        <v>90</v>
      </c>
      <c r="C111" s="33">
        <v>2197</v>
      </c>
      <c r="D111" s="53"/>
      <c r="E111" s="53"/>
      <c r="F111" s="53"/>
      <c r="G111" s="106"/>
    </row>
    <row r="112" spans="1:7" ht="18.75" hidden="1" customHeight="1" x14ac:dyDescent="0.2">
      <c r="A112" s="91"/>
      <c r="B112" s="54" t="s">
        <v>176</v>
      </c>
      <c r="C112" s="53">
        <v>1940</v>
      </c>
      <c r="D112" s="53"/>
      <c r="E112" s="53"/>
      <c r="F112" s="53"/>
      <c r="G112" s="106"/>
    </row>
    <row r="113" spans="1:7" s="31" customFormat="1" ht="18.75" hidden="1" customHeight="1" x14ac:dyDescent="0.2">
      <c r="A113" s="110"/>
      <c r="B113" s="49" t="s">
        <v>17</v>
      </c>
      <c r="C113" s="52">
        <f>SUM(C106:C112)</f>
        <v>12340</v>
      </c>
      <c r="D113" s="52">
        <f>SUM(D106:D112)</f>
        <v>4</v>
      </c>
      <c r="E113" s="52">
        <f>SUM(E106:E112)</f>
        <v>2</v>
      </c>
      <c r="F113" s="52">
        <f>SUM(F106:F112)</f>
        <v>36</v>
      </c>
      <c r="G113" s="107">
        <f>SUM(G106:G112)</f>
        <v>153</v>
      </c>
    </row>
    <row r="114" spans="1:7" ht="18.75" hidden="1" customHeight="1" x14ac:dyDescent="0.2">
      <c r="A114" s="91" t="s">
        <v>194</v>
      </c>
      <c r="B114" s="34" t="s">
        <v>22</v>
      </c>
      <c r="C114" s="33"/>
      <c r="D114" s="53"/>
      <c r="E114" s="53"/>
      <c r="F114" s="53"/>
      <c r="G114" s="106"/>
    </row>
    <row r="115" spans="1:7" ht="18.75" hidden="1" customHeight="1" x14ac:dyDescent="0.2">
      <c r="A115" s="91"/>
      <c r="B115" s="34" t="s">
        <v>23</v>
      </c>
      <c r="C115" s="33"/>
      <c r="D115" s="53"/>
      <c r="E115" s="53"/>
      <c r="F115" s="53"/>
      <c r="G115" s="106"/>
    </row>
    <row r="116" spans="1:7" ht="18.75" hidden="1" customHeight="1" x14ac:dyDescent="0.2">
      <c r="A116" s="91"/>
      <c r="B116" s="34" t="s">
        <v>25</v>
      </c>
      <c r="C116" s="33"/>
      <c r="D116" s="53"/>
      <c r="E116" s="53"/>
      <c r="F116" s="53"/>
      <c r="G116" s="106"/>
    </row>
    <row r="117" spans="1:7" ht="18.75" hidden="1" customHeight="1" x14ac:dyDescent="0.2">
      <c r="A117" s="91"/>
      <c r="B117" s="34" t="s">
        <v>68</v>
      </c>
      <c r="C117" s="33"/>
      <c r="D117" s="53">
        <v>4</v>
      </c>
      <c r="E117" s="53">
        <v>2</v>
      </c>
      <c r="F117" s="53">
        <v>36</v>
      </c>
      <c r="G117" s="106">
        <v>153</v>
      </c>
    </row>
    <row r="118" spans="1:7" ht="18.75" hidden="1" customHeight="1" x14ac:dyDescent="0.2">
      <c r="A118" s="91"/>
      <c r="B118" s="34" t="s">
        <v>69</v>
      </c>
      <c r="C118" s="33">
        <v>8169</v>
      </c>
      <c r="D118" s="53"/>
      <c r="E118" s="53"/>
      <c r="F118" s="53"/>
      <c r="G118" s="106"/>
    </row>
    <row r="119" spans="1:7" ht="18.75" hidden="1" customHeight="1" x14ac:dyDescent="0.2">
      <c r="A119" s="91"/>
      <c r="B119" s="34" t="s">
        <v>90</v>
      </c>
      <c r="C119" s="33">
        <v>2391</v>
      </c>
      <c r="D119" s="53"/>
      <c r="E119" s="53"/>
      <c r="F119" s="53"/>
      <c r="G119" s="106"/>
    </row>
    <row r="120" spans="1:7" ht="18.75" hidden="1" customHeight="1" x14ac:dyDescent="0.2">
      <c r="A120" s="91"/>
      <c r="B120" s="54" t="s">
        <v>176</v>
      </c>
      <c r="C120" s="53">
        <v>1869</v>
      </c>
      <c r="D120" s="53"/>
      <c r="E120" s="53"/>
      <c r="F120" s="53"/>
      <c r="G120" s="106"/>
    </row>
    <row r="121" spans="1:7" s="31" customFormat="1" ht="18.75" hidden="1" customHeight="1" x14ac:dyDescent="0.2">
      <c r="A121" s="110"/>
      <c r="B121" s="49" t="s">
        <v>17</v>
      </c>
      <c r="C121" s="52">
        <f>SUM(C114:C120)</f>
        <v>12429</v>
      </c>
      <c r="D121" s="52">
        <f>SUM(D114:D120)</f>
        <v>4</v>
      </c>
      <c r="E121" s="52">
        <f>SUM(E114:E120)</f>
        <v>2</v>
      </c>
      <c r="F121" s="52">
        <f>SUM(F114:F120)</f>
        <v>36</v>
      </c>
      <c r="G121" s="107">
        <f>SUM(G114:G120)</f>
        <v>153</v>
      </c>
    </row>
    <row r="122" spans="1:7" ht="18.75" hidden="1" customHeight="1" x14ac:dyDescent="0.2">
      <c r="A122" s="91" t="s">
        <v>216</v>
      </c>
      <c r="B122" s="34" t="s">
        <v>22</v>
      </c>
      <c r="C122" s="33"/>
      <c r="D122" s="53"/>
      <c r="E122" s="53"/>
      <c r="F122" s="53"/>
      <c r="G122" s="106"/>
    </row>
    <row r="123" spans="1:7" ht="18.75" hidden="1" customHeight="1" x14ac:dyDescent="0.2">
      <c r="A123" s="91"/>
      <c r="B123" s="34" t="s">
        <v>23</v>
      </c>
      <c r="C123" s="33"/>
      <c r="D123" s="53"/>
      <c r="E123" s="53"/>
      <c r="F123" s="53"/>
      <c r="G123" s="106"/>
    </row>
    <row r="124" spans="1:7" ht="18.75" hidden="1" customHeight="1" x14ac:dyDescent="0.2">
      <c r="A124" s="91"/>
      <c r="B124" s="34" t="s">
        <v>25</v>
      </c>
      <c r="C124" s="33"/>
      <c r="D124" s="53"/>
      <c r="E124" s="53"/>
      <c r="F124" s="53"/>
      <c r="G124" s="106"/>
    </row>
    <row r="125" spans="1:7" ht="18.75" hidden="1" customHeight="1" x14ac:dyDescent="0.2">
      <c r="A125" s="91"/>
      <c r="B125" s="34" t="s">
        <v>68</v>
      </c>
      <c r="C125" s="33"/>
      <c r="D125" s="53">
        <v>3</v>
      </c>
      <c r="E125" s="53">
        <v>1</v>
      </c>
      <c r="F125" s="53">
        <v>44</v>
      </c>
      <c r="G125" s="106">
        <v>208</v>
      </c>
    </row>
    <row r="126" spans="1:7" ht="18.75" hidden="1" customHeight="1" x14ac:dyDescent="0.2">
      <c r="A126" s="91"/>
      <c r="B126" s="34" t="s">
        <v>69</v>
      </c>
      <c r="C126" s="33">
        <v>8461</v>
      </c>
      <c r="D126" s="53"/>
      <c r="E126" s="53"/>
      <c r="F126" s="53"/>
      <c r="G126" s="106"/>
    </row>
    <row r="127" spans="1:7" ht="18.75" hidden="1" customHeight="1" x14ac:dyDescent="0.2">
      <c r="A127" s="91"/>
      <c r="B127" s="34" t="s">
        <v>90</v>
      </c>
      <c r="C127" s="33">
        <v>2320</v>
      </c>
      <c r="D127" s="53"/>
      <c r="E127" s="53"/>
      <c r="F127" s="53"/>
      <c r="G127" s="106"/>
    </row>
    <row r="128" spans="1:7" ht="18.75" hidden="1" customHeight="1" x14ac:dyDescent="0.2">
      <c r="A128" s="91"/>
      <c r="B128" s="54" t="s">
        <v>176</v>
      </c>
      <c r="C128" s="53">
        <v>1926</v>
      </c>
      <c r="D128" s="53"/>
      <c r="E128" s="53"/>
      <c r="F128" s="53"/>
      <c r="G128" s="106"/>
    </row>
    <row r="129" spans="1:7" s="31" customFormat="1" ht="18.75" hidden="1" customHeight="1" x14ac:dyDescent="0.2">
      <c r="A129" s="110"/>
      <c r="B129" s="49" t="s">
        <v>17</v>
      </c>
      <c r="C129" s="52">
        <f>SUM(C122:C128)</f>
        <v>12707</v>
      </c>
      <c r="D129" s="52">
        <f>SUM(D122:D128)</f>
        <v>3</v>
      </c>
      <c r="E129" s="52">
        <f>SUM(E122:E128)</f>
        <v>1</v>
      </c>
      <c r="F129" s="52">
        <f>SUM(F122:F128)</f>
        <v>44</v>
      </c>
      <c r="G129" s="107">
        <f>SUM(G122:G128)</f>
        <v>208</v>
      </c>
    </row>
    <row r="130" spans="1:7" ht="15" hidden="1" customHeight="1" x14ac:dyDescent="0.2">
      <c r="A130" s="91" t="s">
        <v>235</v>
      </c>
      <c r="B130" s="34" t="s">
        <v>22</v>
      </c>
      <c r="C130" s="33"/>
      <c r="D130" s="53"/>
      <c r="E130" s="53"/>
      <c r="F130" s="53"/>
      <c r="G130" s="106"/>
    </row>
    <row r="131" spans="1:7" ht="15" hidden="1" customHeight="1" x14ac:dyDescent="0.2">
      <c r="A131" s="91"/>
      <c r="B131" s="34" t="s">
        <v>23</v>
      </c>
      <c r="C131" s="33"/>
      <c r="D131" s="53"/>
      <c r="E131" s="53"/>
      <c r="F131" s="53"/>
      <c r="G131" s="106"/>
    </row>
    <row r="132" spans="1:7" ht="15" hidden="1" customHeight="1" x14ac:dyDescent="0.2">
      <c r="A132" s="91"/>
      <c r="B132" s="34" t="s">
        <v>25</v>
      </c>
      <c r="C132" s="33"/>
      <c r="D132" s="53"/>
      <c r="E132" s="53"/>
      <c r="F132" s="53"/>
      <c r="G132" s="106"/>
    </row>
    <row r="133" spans="1:7" ht="15" hidden="1" customHeight="1" x14ac:dyDescent="0.2">
      <c r="A133" s="91"/>
      <c r="B133" s="34" t="s">
        <v>68</v>
      </c>
      <c r="C133" s="33"/>
      <c r="D133" s="53">
        <v>9</v>
      </c>
      <c r="E133" s="53">
        <v>7</v>
      </c>
      <c r="F133" s="53">
        <v>30</v>
      </c>
      <c r="G133" s="106">
        <v>55</v>
      </c>
    </row>
    <row r="134" spans="1:7" ht="15" hidden="1" customHeight="1" x14ac:dyDescent="0.2">
      <c r="A134" s="91"/>
      <c r="B134" s="34" t="s">
        <v>69</v>
      </c>
      <c r="C134" s="53">
        <v>8720</v>
      </c>
      <c r="D134" s="53"/>
      <c r="E134" s="53"/>
      <c r="F134" s="53"/>
      <c r="G134" s="106"/>
    </row>
    <row r="135" spans="1:7" ht="15" hidden="1" customHeight="1" x14ac:dyDescent="0.2">
      <c r="A135" s="91"/>
      <c r="B135" s="34" t="s">
        <v>90</v>
      </c>
      <c r="C135" s="33">
        <v>2355</v>
      </c>
      <c r="D135" s="53"/>
      <c r="E135" s="53"/>
      <c r="F135" s="53"/>
      <c r="G135" s="106"/>
    </row>
    <row r="136" spans="1:7" ht="15" hidden="1" customHeight="1" x14ac:dyDescent="0.2">
      <c r="A136" s="91"/>
      <c r="B136" s="54" t="s">
        <v>176</v>
      </c>
      <c r="C136" s="53">
        <v>2879</v>
      </c>
      <c r="D136" s="53"/>
      <c r="E136" s="53"/>
      <c r="F136" s="53"/>
      <c r="G136" s="106"/>
    </row>
    <row r="137" spans="1:7" s="31" customFormat="1" ht="15" hidden="1" customHeight="1" x14ac:dyDescent="0.2">
      <c r="A137" s="111"/>
      <c r="B137" s="35" t="s">
        <v>17</v>
      </c>
      <c r="C137" s="56">
        <v>13954</v>
      </c>
      <c r="D137" s="56">
        <f>SUM(D130:D136)</f>
        <v>9</v>
      </c>
      <c r="E137" s="56">
        <f>SUM(E130:E136)</f>
        <v>7</v>
      </c>
      <c r="F137" s="56">
        <f>SUM(F130:F136)</f>
        <v>30</v>
      </c>
      <c r="G137" s="112">
        <f>SUM(G130:G136)</f>
        <v>55</v>
      </c>
    </row>
    <row r="138" spans="1:7" ht="15" hidden="1" customHeight="1" x14ac:dyDescent="0.2">
      <c r="A138" s="91" t="s">
        <v>238</v>
      </c>
      <c r="B138" s="34" t="s">
        <v>22</v>
      </c>
      <c r="C138" s="33"/>
      <c r="D138" s="53"/>
      <c r="E138" s="53"/>
      <c r="F138" s="53"/>
      <c r="G138" s="106"/>
    </row>
    <row r="139" spans="1:7" ht="15" hidden="1" customHeight="1" x14ac:dyDescent="0.2">
      <c r="A139" s="91"/>
      <c r="B139" s="34" t="s">
        <v>23</v>
      </c>
      <c r="C139" s="33"/>
      <c r="D139" s="53"/>
      <c r="E139" s="53"/>
      <c r="F139" s="53"/>
      <c r="G139" s="106"/>
    </row>
    <row r="140" spans="1:7" ht="15" hidden="1" customHeight="1" x14ac:dyDescent="0.2">
      <c r="A140" s="91"/>
      <c r="B140" s="34" t="s">
        <v>25</v>
      </c>
      <c r="C140" s="33"/>
      <c r="D140" s="53"/>
      <c r="E140" s="53"/>
      <c r="F140" s="53"/>
      <c r="G140" s="106"/>
    </row>
    <row r="141" spans="1:7" ht="15" hidden="1" customHeight="1" x14ac:dyDescent="0.2">
      <c r="A141" s="91"/>
      <c r="B141" s="34" t="s">
        <v>68</v>
      </c>
      <c r="C141" s="33"/>
      <c r="D141" s="53">
        <v>2.81</v>
      </c>
      <c r="E141" s="53">
        <v>1.85</v>
      </c>
      <c r="F141" s="53">
        <v>20.399999999999999</v>
      </c>
      <c r="G141" s="106">
        <v>8.39</v>
      </c>
    </row>
    <row r="142" spans="1:7" ht="15" hidden="1" customHeight="1" x14ac:dyDescent="0.2">
      <c r="A142" s="91"/>
      <c r="B142" s="34" t="s">
        <v>69</v>
      </c>
      <c r="C142" s="53">
        <v>8494</v>
      </c>
      <c r="D142" s="53"/>
      <c r="E142" s="53"/>
      <c r="F142" s="53"/>
      <c r="G142" s="106"/>
    </row>
    <row r="143" spans="1:7" ht="15" hidden="1" customHeight="1" x14ac:dyDescent="0.2">
      <c r="A143" s="91"/>
      <c r="B143" s="34" t="s">
        <v>90</v>
      </c>
      <c r="C143" s="53">
        <v>2480</v>
      </c>
      <c r="D143" s="53"/>
      <c r="E143" s="53"/>
      <c r="F143" s="53"/>
      <c r="G143" s="106"/>
    </row>
    <row r="144" spans="1:7" ht="15" hidden="1" customHeight="1" x14ac:dyDescent="0.2">
      <c r="A144" s="91"/>
      <c r="B144" s="54" t="s">
        <v>176</v>
      </c>
      <c r="C144" s="53">
        <v>2699</v>
      </c>
      <c r="D144" s="53"/>
      <c r="E144" s="53"/>
      <c r="F144" s="53"/>
      <c r="G144" s="106"/>
    </row>
    <row r="145" spans="1:7" s="31" customFormat="1" ht="15" hidden="1" customHeight="1" thickBot="1" x14ac:dyDescent="0.25">
      <c r="A145" s="205"/>
      <c r="B145" s="206" t="s">
        <v>17</v>
      </c>
      <c r="C145" s="207">
        <f>SUM(C138:C144)</f>
        <v>13673</v>
      </c>
      <c r="D145" s="207">
        <f>SUM(D138:D144)</f>
        <v>2.81</v>
      </c>
      <c r="E145" s="207">
        <f>SUM(E138:E144)</f>
        <v>1.85</v>
      </c>
      <c r="F145" s="207">
        <f>SUM(F138:F144)</f>
        <v>20.399999999999999</v>
      </c>
      <c r="G145" s="208">
        <f>SUM(G138:G144)</f>
        <v>8.39</v>
      </c>
    </row>
    <row r="146" spans="1:7" ht="15.6" hidden="1" customHeight="1" x14ac:dyDescent="0.2">
      <c r="A146" s="1532" t="s">
        <v>251</v>
      </c>
      <c r="B146" s="226" t="s">
        <v>22</v>
      </c>
      <c r="C146" s="227"/>
      <c r="D146" s="228"/>
      <c r="E146" s="228"/>
      <c r="F146" s="228"/>
      <c r="G146" s="229"/>
    </row>
    <row r="147" spans="1:7" ht="15.6" hidden="1" customHeight="1" x14ac:dyDescent="0.2">
      <c r="A147" s="1533"/>
      <c r="B147" s="74" t="s">
        <v>23</v>
      </c>
      <c r="C147" s="99"/>
      <c r="D147" s="230"/>
      <c r="E147" s="230"/>
      <c r="F147" s="230"/>
      <c r="G147" s="231"/>
    </row>
    <row r="148" spans="1:7" ht="15.6" hidden="1" customHeight="1" x14ac:dyDescent="0.2">
      <c r="A148" s="1533"/>
      <c r="B148" s="74" t="s">
        <v>25</v>
      </c>
      <c r="C148" s="99"/>
      <c r="D148" s="230"/>
      <c r="E148" s="230"/>
      <c r="F148" s="230"/>
      <c r="G148" s="231"/>
    </row>
    <row r="149" spans="1:7" ht="15.6" hidden="1" customHeight="1" x14ac:dyDescent="0.2">
      <c r="A149" s="1533"/>
      <c r="B149" s="74" t="s">
        <v>68</v>
      </c>
      <c r="C149" s="99"/>
      <c r="D149" s="235">
        <v>1E-3</v>
      </c>
      <c r="E149" s="235">
        <v>1E-3</v>
      </c>
      <c r="F149" s="235">
        <v>1.0999999999999999E-2</v>
      </c>
      <c r="G149" s="236">
        <v>2.1000000000000001E-2</v>
      </c>
    </row>
    <row r="150" spans="1:7" ht="15.6" hidden="1" customHeight="1" x14ac:dyDescent="0.2">
      <c r="A150" s="1533"/>
      <c r="B150" s="74" t="s">
        <v>69</v>
      </c>
      <c r="C150" s="99">
        <v>7.4009999999999998</v>
      </c>
      <c r="D150" s="235"/>
      <c r="E150" s="235"/>
      <c r="F150" s="235"/>
      <c r="G150" s="236"/>
    </row>
    <row r="151" spans="1:7" ht="15.6" hidden="1" customHeight="1" x14ac:dyDescent="0.2">
      <c r="A151" s="1533"/>
      <c r="B151" s="74" t="s">
        <v>90</v>
      </c>
      <c r="C151" s="99">
        <v>2.5590000000000002</v>
      </c>
      <c r="D151" s="235"/>
      <c r="E151" s="235"/>
      <c r="F151" s="235"/>
      <c r="G151" s="236"/>
    </row>
    <row r="152" spans="1:7" ht="15.6" hidden="1" customHeight="1" x14ac:dyDescent="0.2">
      <c r="A152" s="1533"/>
      <c r="B152" s="74" t="s">
        <v>176</v>
      </c>
      <c r="C152" s="99">
        <v>2.5939999999999999</v>
      </c>
      <c r="D152" s="235"/>
      <c r="E152" s="235"/>
      <c r="F152" s="235"/>
      <c r="G152" s="236"/>
    </row>
    <row r="153" spans="1:7" s="31" customFormat="1" ht="15.6" hidden="1" customHeight="1" x14ac:dyDescent="0.2">
      <c r="A153" s="1534"/>
      <c r="B153" s="238" t="s">
        <v>50</v>
      </c>
      <c r="C153" s="237">
        <f>SUM(C146:C152)</f>
        <v>12.554</v>
      </c>
      <c r="D153" s="239">
        <f>SUM(D146:D152)</f>
        <v>1E-3</v>
      </c>
      <c r="E153" s="239">
        <f>SUM(E146:E152)</f>
        <v>1E-3</v>
      </c>
      <c r="F153" s="239">
        <f>SUM(F146:F152)</f>
        <v>1.0999999999999999E-2</v>
      </c>
      <c r="G153" s="240">
        <f>SUM(G146:G152)</f>
        <v>2.1000000000000001E-2</v>
      </c>
    </row>
    <row r="154" spans="1:7" ht="15.6" hidden="1" customHeight="1" x14ac:dyDescent="0.2">
      <c r="A154" s="1532" t="s">
        <v>262</v>
      </c>
      <c r="B154" s="74" t="s">
        <v>22</v>
      </c>
      <c r="C154" s="99"/>
      <c r="D154" s="235"/>
      <c r="E154" s="235"/>
      <c r="F154" s="235"/>
      <c r="G154" s="236"/>
    </row>
    <row r="155" spans="1:7" ht="15.6" hidden="1" customHeight="1" x14ac:dyDescent="0.2">
      <c r="A155" s="1533"/>
      <c r="B155" s="74" t="s">
        <v>23</v>
      </c>
      <c r="C155" s="99"/>
      <c r="D155" s="235"/>
      <c r="E155" s="235"/>
      <c r="F155" s="235"/>
      <c r="G155" s="236"/>
    </row>
    <row r="156" spans="1:7" ht="15.6" hidden="1" customHeight="1" x14ac:dyDescent="0.2">
      <c r="A156" s="1533"/>
      <c r="B156" s="74" t="s">
        <v>25</v>
      </c>
      <c r="C156" s="99"/>
      <c r="D156" s="235"/>
      <c r="E156" s="235"/>
      <c r="F156" s="235"/>
      <c r="G156" s="236"/>
    </row>
    <row r="157" spans="1:7" ht="15.6" hidden="1" customHeight="1" x14ac:dyDescent="0.2">
      <c r="A157" s="1533"/>
      <c r="B157" s="74" t="s">
        <v>68</v>
      </c>
      <c r="C157" s="99"/>
      <c r="D157" s="235">
        <v>5.7899999999999998E-4</v>
      </c>
      <c r="E157" s="235">
        <v>1.2899999999999999E-4</v>
      </c>
      <c r="F157" s="235">
        <v>7.9799999999999999E-4</v>
      </c>
      <c r="G157" s="236">
        <v>0.14118700000000001</v>
      </c>
    </row>
    <row r="158" spans="1:7" ht="15.6" hidden="1" customHeight="1" x14ac:dyDescent="0.2">
      <c r="A158" s="1533"/>
      <c r="B158" s="74" t="s">
        <v>69</v>
      </c>
      <c r="C158" s="99">
        <v>7.3259999999999996</v>
      </c>
      <c r="D158" s="235"/>
      <c r="E158" s="235"/>
      <c r="F158" s="235"/>
      <c r="G158" s="236"/>
    </row>
    <row r="159" spans="1:7" ht="15.6" hidden="1" customHeight="1" x14ac:dyDescent="0.2">
      <c r="A159" s="1533"/>
      <c r="B159" s="74" t="s">
        <v>90</v>
      </c>
      <c r="C159" s="99">
        <v>2.5590000000000002</v>
      </c>
      <c r="D159" s="235"/>
      <c r="E159" s="235"/>
      <c r="F159" s="235"/>
      <c r="G159" s="236"/>
    </row>
    <row r="160" spans="1:7" ht="15.6" hidden="1" customHeight="1" x14ac:dyDescent="0.2">
      <c r="A160" s="1533"/>
      <c r="B160" s="74" t="s">
        <v>176</v>
      </c>
      <c r="C160" s="99">
        <v>2.5289999999999999</v>
      </c>
      <c r="D160" s="235"/>
      <c r="E160" s="235"/>
      <c r="F160" s="235"/>
      <c r="G160" s="236"/>
    </row>
    <row r="161" spans="1:7" s="31" customFormat="1" ht="15.6" hidden="1" customHeight="1" x14ac:dyDescent="0.2">
      <c r="A161" s="1534"/>
      <c r="B161" s="238" t="s">
        <v>50</v>
      </c>
      <c r="C161" s="237">
        <f>SUM(C154:C160)</f>
        <v>12.414</v>
      </c>
      <c r="D161" s="239">
        <f>SUM(D154:D160)</f>
        <v>5.7899999999999998E-4</v>
      </c>
      <c r="E161" s="239">
        <f>SUM(E154:E160)</f>
        <v>1.2899999999999999E-4</v>
      </c>
      <c r="F161" s="239">
        <f>SUM(F154:F160)</f>
        <v>7.9799999999999999E-4</v>
      </c>
      <c r="G161" s="240">
        <f>SUM(G154:G160)</f>
        <v>0.14118700000000001</v>
      </c>
    </row>
    <row r="162" spans="1:7" ht="15.6" customHeight="1" x14ac:dyDescent="0.2">
      <c r="A162" s="1532" t="s">
        <v>280</v>
      </c>
      <c r="B162" s="74" t="s">
        <v>22</v>
      </c>
      <c r="C162" s="99"/>
      <c r="D162" s="235"/>
      <c r="E162" s="235"/>
      <c r="F162" s="235"/>
      <c r="G162" s="236"/>
    </row>
    <row r="163" spans="1:7" ht="15.6" customHeight="1" x14ac:dyDescent="0.2">
      <c r="A163" s="1533"/>
      <c r="B163" s="74" t="s">
        <v>23</v>
      </c>
      <c r="C163" s="99"/>
      <c r="D163" s="235"/>
      <c r="E163" s="235"/>
      <c r="F163" s="235"/>
      <c r="G163" s="236"/>
    </row>
    <row r="164" spans="1:7" ht="15.6" customHeight="1" x14ac:dyDescent="0.2">
      <c r="A164" s="1533"/>
      <c r="B164" s="74" t="s">
        <v>25</v>
      </c>
      <c r="C164" s="99"/>
      <c r="D164" s="235"/>
      <c r="E164" s="235"/>
      <c r="F164" s="235"/>
      <c r="G164" s="236"/>
    </row>
    <row r="165" spans="1:7" ht="15.6" customHeight="1" x14ac:dyDescent="0.2">
      <c r="A165" s="1533"/>
      <c r="B165" s="74" t="s">
        <v>68</v>
      </c>
      <c r="C165" s="99"/>
      <c r="D165" s="235">
        <v>5.7899999999999998E-4</v>
      </c>
      <c r="E165" s="235">
        <v>1.2899999999999999E-4</v>
      </c>
      <c r="F165" s="235">
        <v>3.0000000000000001E-3</v>
      </c>
      <c r="G165" s="236">
        <v>0.13800000000000001</v>
      </c>
    </row>
    <row r="166" spans="1:7" ht="15.6" customHeight="1" x14ac:dyDescent="0.2">
      <c r="A166" s="1533"/>
      <c r="B166" s="74" t="s">
        <v>69</v>
      </c>
      <c r="C166" s="99">
        <v>6.5579999999999998</v>
      </c>
      <c r="D166" s="235"/>
      <c r="E166" s="235"/>
      <c r="F166" s="235"/>
      <c r="G166" s="236"/>
    </row>
    <row r="167" spans="1:7" ht="15.6" customHeight="1" x14ac:dyDescent="0.2">
      <c r="A167" s="1533"/>
      <c r="B167" s="74" t="s">
        <v>90</v>
      </c>
      <c r="C167" s="99">
        <v>2.5590000000000002</v>
      </c>
      <c r="D167" s="235"/>
      <c r="E167" s="235"/>
      <c r="F167" s="235"/>
      <c r="G167" s="236"/>
    </row>
    <row r="168" spans="1:7" ht="15.6" customHeight="1" x14ac:dyDescent="0.2">
      <c r="A168" s="1533"/>
      <c r="B168" s="74" t="s">
        <v>176</v>
      </c>
      <c r="C168" s="99">
        <v>2.5289999999999999</v>
      </c>
      <c r="D168" s="235"/>
      <c r="E168" s="235"/>
      <c r="F168" s="235"/>
      <c r="G168" s="236"/>
    </row>
    <row r="169" spans="1:7" s="31" customFormat="1" ht="15.6" customHeight="1" x14ac:dyDescent="0.2">
      <c r="A169" s="1534"/>
      <c r="B169" s="506" t="s">
        <v>50</v>
      </c>
      <c r="C169" s="507">
        <f>SUM(C162:C168)</f>
        <v>11.646000000000001</v>
      </c>
      <c r="D169" s="508">
        <f>SUM(D162:D168)</f>
        <v>5.7899999999999998E-4</v>
      </c>
      <c r="E169" s="508">
        <f>SUM(E162:E168)</f>
        <v>1.2899999999999999E-4</v>
      </c>
      <c r="F169" s="508">
        <f>SUM(F162:F168)</f>
        <v>3.0000000000000001E-3</v>
      </c>
      <c r="G169" s="509">
        <f>SUM(G162:G168)</f>
        <v>0.13800000000000001</v>
      </c>
    </row>
    <row r="170" spans="1:7" ht="15.6" customHeight="1" x14ac:dyDescent="0.2">
      <c r="A170" s="1532" t="s">
        <v>296</v>
      </c>
      <c r="B170" s="74" t="s">
        <v>22</v>
      </c>
      <c r="C170" s="99"/>
      <c r="D170" s="235"/>
      <c r="E170" s="235"/>
      <c r="F170" s="235"/>
      <c r="G170" s="236"/>
    </row>
    <row r="171" spans="1:7" ht="15.6" customHeight="1" x14ac:dyDescent="0.2">
      <c r="A171" s="1533"/>
      <c r="B171" s="74" t="s">
        <v>23</v>
      </c>
      <c r="C171" s="99"/>
      <c r="D171" s="235"/>
      <c r="E171" s="235"/>
      <c r="F171" s="235"/>
      <c r="G171" s="236"/>
    </row>
    <row r="172" spans="1:7" ht="15.6" customHeight="1" x14ac:dyDescent="0.2">
      <c r="A172" s="1533"/>
      <c r="B172" s="74" t="s">
        <v>25</v>
      </c>
      <c r="C172" s="99"/>
      <c r="D172" s="235"/>
      <c r="E172" s="235"/>
      <c r="F172" s="235"/>
      <c r="G172" s="236"/>
    </row>
    <row r="173" spans="1:7" ht="15.6" customHeight="1" x14ac:dyDescent="0.2">
      <c r="A173" s="1533"/>
      <c r="B173" s="74" t="s">
        <v>68</v>
      </c>
      <c r="C173" s="99"/>
      <c r="D173" s="235">
        <v>1E-3</v>
      </c>
      <c r="E173" s="235">
        <v>1.2899999999999999E-4</v>
      </c>
      <c r="F173" s="235">
        <v>2E-3</v>
      </c>
      <c r="G173" s="236">
        <v>3.2000000000000001E-2</v>
      </c>
    </row>
    <row r="174" spans="1:7" ht="15.6" customHeight="1" x14ac:dyDescent="0.2">
      <c r="A174" s="1533"/>
      <c r="B174" s="74" t="s">
        <v>69</v>
      </c>
      <c r="C174" s="99">
        <v>9.7940000000000005</v>
      </c>
      <c r="D174" s="235"/>
      <c r="E174" s="235"/>
      <c r="F174" s="235"/>
      <c r="G174" s="236"/>
    </row>
    <row r="175" spans="1:7" ht="15.6" customHeight="1" x14ac:dyDescent="0.2">
      <c r="A175" s="1533"/>
      <c r="B175" s="74" t="s">
        <v>90</v>
      </c>
      <c r="C175" s="99">
        <v>2.5070000000000001</v>
      </c>
      <c r="D175" s="235"/>
      <c r="E175" s="235"/>
      <c r="F175" s="235"/>
      <c r="G175" s="236"/>
    </row>
    <row r="176" spans="1:7" ht="15.6" customHeight="1" x14ac:dyDescent="0.2">
      <c r="A176" s="1533"/>
      <c r="B176" s="74" t="s">
        <v>176</v>
      </c>
      <c r="C176" s="99">
        <v>2.5710000000000002</v>
      </c>
      <c r="D176" s="235"/>
      <c r="E176" s="235"/>
      <c r="F176" s="235"/>
      <c r="G176" s="236"/>
    </row>
    <row r="177" spans="1:7" s="31" customFormat="1" ht="15.6" customHeight="1" x14ac:dyDescent="0.2">
      <c r="A177" s="1534"/>
      <c r="B177" s="506" t="s">
        <v>50</v>
      </c>
      <c r="C177" s="507">
        <f>SUM(C170:C176)</f>
        <v>14.872</v>
      </c>
      <c r="D177" s="508">
        <f>SUM(D170:D176)</f>
        <v>1E-3</v>
      </c>
      <c r="E177" s="508">
        <f>SUM(E170:E176)</f>
        <v>1.2899999999999999E-4</v>
      </c>
      <c r="F177" s="508">
        <f>SUM(F170:F176)</f>
        <v>2E-3</v>
      </c>
      <c r="G177" s="509">
        <f>SUM(G170:G176)</f>
        <v>3.2000000000000001E-2</v>
      </c>
    </row>
    <row r="178" spans="1:7" ht="15.6" customHeight="1" x14ac:dyDescent="0.2">
      <c r="A178" s="1532" t="s">
        <v>307</v>
      </c>
      <c r="B178" s="226" t="s">
        <v>22</v>
      </c>
      <c r="C178" s="227"/>
      <c r="D178" s="428"/>
      <c r="E178" s="428"/>
      <c r="F178" s="428"/>
      <c r="G178" s="429"/>
    </row>
    <row r="179" spans="1:7" ht="15.6" customHeight="1" x14ac:dyDescent="0.2">
      <c r="A179" s="1533"/>
      <c r="B179" s="74" t="s">
        <v>23</v>
      </c>
      <c r="C179" s="99"/>
      <c r="D179" s="235"/>
      <c r="E179" s="235"/>
      <c r="F179" s="235"/>
      <c r="G179" s="236"/>
    </row>
    <row r="180" spans="1:7" ht="15.6" customHeight="1" x14ac:dyDescent="0.2">
      <c r="A180" s="1533"/>
      <c r="B180" s="74" t="s">
        <v>25</v>
      </c>
      <c r="C180" s="99"/>
      <c r="D180" s="235"/>
      <c r="E180" s="235"/>
      <c r="F180" s="235"/>
      <c r="G180" s="236"/>
    </row>
    <row r="181" spans="1:7" ht="15.6" customHeight="1" x14ac:dyDescent="0.2">
      <c r="A181" s="1533"/>
      <c r="B181" s="74" t="s">
        <v>68</v>
      </c>
      <c r="C181" s="99"/>
      <c r="D181" s="235">
        <v>1E-3</v>
      </c>
      <c r="E181" s="235">
        <v>1.2899999999999999E-4</v>
      </c>
      <c r="F181" s="235">
        <v>2E-3</v>
      </c>
      <c r="G181" s="236">
        <v>2.4E-2</v>
      </c>
    </row>
    <row r="182" spans="1:7" ht="15.6" customHeight="1" x14ac:dyDescent="0.2">
      <c r="A182" s="1533"/>
      <c r="B182" s="74" t="s">
        <v>69</v>
      </c>
      <c r="C182" s="99">
        <f>2.288+3.019+1.244+0.977+1.737</f>
        <v>9.2650000000000006</v>
      </c>
      <c r="D182" s="235"/>
      <c r="E182" s="235"/>
      <c r="F182" s="235"/>
      <c r="G182" s="236"/>
    </row>
    <row r="183" spans="1:7" ht="15.6" customHeight="1" x14ac:dyDescent="0.2">
      <c r="A183" s="1533"/>
      <c r="B183" s="74" t="s">
        <v>90</v>
      </c>
      <c r="C183" s="99">
        <v>2.2450000000000001</v>
      </c>
      <c r="D183" s="235"/>
      <c r="E183" s="235"/>
      <c r="F183" s="235"/>
      <c r="G183" s="236"/>
    </row>
    <row r="184" spans="1:7" ht="15.6" customHeight="1" x14ac:dyDescent="0.2">
      <c r="A184" s="1533"/>
      <c r="B184" s="74" t="s">
        <v>176</v>
      </c>
      <c r="C184" s="99">
        <v>2.3849999999999998</v>
      </c>
      <c r="D184" s="235"/>
      <c r="E184" s="235"/>
      <c r="F184" s="235"/>
      <c r="G184" s="236"/>
    </row>
    <row r="185" spans="1:7" s="31" customFormat="1" ht="15.6" customHeight="1" x14ac:dyDescent="0.2">
      <c r="A185" s="1534"/>
      <c r="B185" s="506" t="s">
        <v>50</v>
      </c>
      <c r="C185" s="507">
        <f>SUM(C178:C184)</f>
        <v>13.895000000000001</v>
      </c>
      <c r="D185" s="508">
        <f>SUM(D178:D184)</f>
        <v>1E-3</v>
      </c>
      <c r="E185" s="508">
        <f>SUM(E178:E184)</f>
        <v>1.2899999999999999E-4</v>
      </c>
      <c r="F185" s="508">
        <f>SUM(F178:F184)</f>
        <v>2E-3</v>
      </c>
      <c r="G185" s="509">
        <f>SUM(G178:G184)</f>
        <v>2.4E-2</v>
      </c>
    </row>
    <row r="186" spans="1:7" s="258" customFormat="1" ht="15.6" customHeight="1" x14ac:dyDescent="0.2">
      <c r="A186" s="1548" t="s">
        <v>348</v>
      </c>
      <c r="B186" s="430" t="s">
        <v>22</v>
      </c>
      <c r="C186" s="431"/>
      <c r="D186" s="432"/>
      <c r="E186" s="432"/>
      <c r="F186" s="432"/>
      <c r="G186" s="433"/>
    </row>
    <row r="187" spans="1:7" s="258" customFormat="1" ht="15.6" customHeight="1" x14ac:dyDescent="0.2">
      <c r="A187" s="1549"/>
      <c r="B187" s="420" t="s">
        <v>23</v>
      </c>
      <c r="C187" s="421"/>
      <c r="D187" s="422"/>
      <c r="E187" s="422"/>
      <c r="F187" s="422"/>
      <c r="G187" s="423"/>
    </row>
    <row r="188" spans="1:7" s="258" customFormat="1" ht="15.6" customHeight="1" x14ac:dyDescent="0.2">
      <c r="A188" s="1549"/>
      <c r="B188" s="420" t="s">
        <v>25</v>
      </c>
      <c r="C188" s="421"/>
      <c r="D188" s="422"/>
      <c r="E188" s="422"/>
      <c r="F188" s="422"/>
      <c r="G188" s="423"/>
    </row>
    <row r="189" spans="1:7" s="258" customFormat="1" ht="15.6" customHeight="1" x14ac:dyDescent="0.2">
      <c r="A189" s="1549"/>
      <c r="B189" s="420" t="s">
        <v>68</v>
      </c>
      <c r="C189" s="421"/>
      <c r="D189" s="422">
        <v>1E-3</v>
      </c>
      <c r="E189" s="422">
        <v>1.2899999999999999E-4</v>
      </c>
      <c r="F189" s="422">
        <v>2E-3</v>
      </c>
      <c r="G189" s="423">
        <v>2.4E-2</v>
      </c>
    </row>
    <row r="190" spans="1:7" s="258" customFormat="1" ht="15.6" customHeight="1" x14ac:dyDescent="0.2">
      <c r="A190" s="1549"/>
      <c r="B190" s="420" t="s">
        <v>69</v>
      </c>
      <c r="C190" s="421">
        <f>2.288+3.019+1.244+0.977+1.737</f>
        <v>9.2650000000000006</v>
      </c>
      <c r="D190" s="422"/>
      <c r="E190" s="422"/>
      <c r="F190" s="422"/>
      <c r="G190" s="423"/>
    </row>
    <row r="191" spans="1:7" s="258" customFormat="1" ht="15.6" customHeight="1" x14ac:dyDescent="0.2">
      <c r="A191" s="1549"/>
      <c r="B191" s="420" t="s">
        <v>90</v>
      </c>
      <c r="C191" s="421">
        <v>2.2450000000000001</v>
      </c>
      <c r="D191" s="422"/>
      <c r="E191" s="422"/>
      <c r="F191" s="422"/>
      <c r="G191" s="423"/>
    </row>
    <row r="192" spans="1:7" s="258" customFormat="1" ht="15.6" customHeight="1" x14ac:dyDescent="0.2">
      <c r="A192" s="1549"/>
      <c r="B192" s="420" t="s">
        <v>176</v>
      </c>
      <c r="C192" s="421">
        <v>2.3849999999999998</v>
      </c>
      <c r="D192" s="422"/>
      <c r="E192" s="422"/>
      <c r="F192" s="422"/>
      <c r="G192" s="423"/>
    </row>
    <row r="193" spans="1:7" s="96" customFormat="1" ht="15.6" customHeight="1" x14ac:dyDescent="0.2">
      <c r="A193" s="1550"/>
      <c r="B193" s="510" t="s">
        <v>50</v>
      </c>
      <c r="C193" s="511">
        <f>SUM(C186:C192)</f>
        <v>13.895000000000001</v>
      </c>
      <c r="D193" s="512">
        <f>SUM(D186:D192)</f>
        <v>1E-3</v>
      </c>
      <c r="E193" s="512">
        <f>SUM(E186:E192)</f>
        <v>1.2899999999999999E-4</v>
      </c>
      <c r="F193" s="512">
        <f>SUM(F186:F192)</f>
        <v>2E-3</v>
      </c>
      <c r="G193" s="513">
        <f>SUM(G186:G192)</f>
        <v>2.4E-2</v>
      </c>
    </row>
    <row r="194" spans="1:7" s="258" customFormat="1" ht="15.6" customHeight="1" x14ac:dyDescent="0.2">
      <c r="A194" s="1549" t="s">
        <v>356</v>
      </c>
      <c r="B194" s="424" t="s">
        <v>22</v>
      </c>
      <c r="C194" s="425"/>
      <c r="D194" s="426"/>
      <c r="E194" s="426"/>
      <c r="F194" s="426"/>
      <c r="G194" s="427"/>
    </row>
    <row r="195" spans="1:7" s="258" customFormat="1" ht="15.6" customHeight="1" x14ac:dyDescent="0.2">
      <c r="A195" s="1549"/>
      <c r="B195" s="420" t="s">
        <v>23</v>
      </c>
      <c r="C195" s="421"/>
      <c r="D195" s="422"/>
      <c r="E195" s="422"/>
      <c r="F195" s="422"/>
      <c r="G195" s="423"/>
    </row>
    <row r="196" spans="1:7" s="258" customFormat="1" ht="15.6" customHeight="1" x14ac:dyDescent="0.2">
      <c r="A196" s="1549"/>
      <c r="B196" s="420" t="s">
        <v>25</v>
      </c>
      <c r="C196" s="421"/>
      <c r="D196" s="422"/>
      <c r="E196" s="422"/>
      <c r="F196" s="422"/>
      <c r="G196" s="423"/>
    </row>
    <row r="197" spans="1:7" s="258" customFormat="1" ht="15.6" customHeight="1" x14ac:dyDescent="0.2">
      <c r="A197" s="1549"/>
      <c r="B197" s="420" t="s">
        <v>68</v>
      </c>
      <c r="C197" s="421"/>
      <c r="D197" s="422">
        <v>1E-3</v>
      </c>
      <c r="E197" s="422">
        <v>1.2899999999999999E-4</v>
      </c>
      <c r="F197" s="422">
        <v>2E-3</v>
      </c>
      <c r="G197" s="423">
        <v>2.4E-2</v>
      </c>
    </row>
    <row r="198" spans="1:7" s="258" customFormat="1" ht="15.6" customHeight="1" x14ac:dyDescent="0.2">
      <c r="A198" s="1549"/>
      <c r="B198" s="420" t="s">
        <v>69</v>
      </c>
      <c r="C198" s="421">
        <f>2.288+3.019+1.244+0.977+1.737</f>
        <v>9.2650000000000006</v>
      </c>
      <c r="D198" s="422"/>
      <c r="E198" s="422"/>
      <c r="F198" s="422"/>
      <c r="G198" s="423"/>
    </row>
    <row r="199" spans="1:7" s="258" customFormat="1" ht="15.6" customHeight="1" x14ac:dyDescent="0.2">
      <c r="A199" s="1549"/>
      <c r="B199" s="420" t="s">
        <v>90</v>
      </c>
      <c r="C199" s="421">
        <v>2.2450000000000001</v>
      </c>
      <c r="D199" s="422"/>
      <c r="E199" s="422"/>
      <c r="F199" s="422"/>
      <c r="G199" s="423"/>
    </row>
    <row r="200" spans="1:7" s="258" customFormat="1" ht="15.6" customHeight="1" x14ac:dyDescent="0.2">
      <c r="A200" s="1549"/>
      <c r="B200" s="420" t="s">
        <v>176</v>
      </c>
      <c r="C200" s="421">
        <v>2.3849999999999998</v>
      </c>
      <c r="D200" s="422"/>
      <c r="E200" s="422"/>
      <c r="F200" s="422"/>
      <c r="G200" s="423"/>
    </row>
    <row r="201" spans="1:7" s="96" customFormat="1" ht="15.6" customHeight="1" thickBot="1" x14ac:dyDescent="0.25">
      <c r="A201" s="1551"/>
      <c r="B201" s="514" t="s">
        <v>50</v>
      </c>
      <c r="C201" s="515">
        <f>SUM(C194:C200)</f>
        <v>13.895000000000001</v>
      </c>
      <c r="D201" s="516">
        <f>SUM(D194:D200)</f>
        <v>1E-3</v>
      </c>
      <c r="E201" s="516">
        <f>SUM(E194:E200)</f>
        <v>1.2899999999999999E-4</v>
      </c>
      <c r="F201" s="516">
        <f>SUM(F194:F200)</f>
        <v>2E-3</v>
      </c>
      <c r="G201" s="517">
        <f>SUM(G194:G200)</f>
        <v>2.4E-2</v>
      </c>
    </row>
    <row r="202" spans="1:7" ht="14.25" thickTop="1" thickBot="1" x14ac:dyDescent="0.25">
      <c r="A202" s="113"/>
      <c r="B202" s="114"/>
      <c r="C202" s="115"/>
      <c r="D202" s="115"/>
      <c r="E202" s="115"/>
      <c r="F202" s="115"/>
      <c r="G202" s="116"/>
    </row>
    <row r="203" spans="1:7" x14ac:dyDescent="0.2">
      <c r="C203" s="33"/>
    </row>
  </sheetData>
  <mergeCells count="16">
    <mergeCell ref="A186:A193"/>
    <mergeCell ref="A194:A201"/>
    <mergeCell ref="A170:A177"/>
    <mergeCell ref="A178:A185"/>
    <mergeCell ref="A162:A169"/>
    <mergeCell ref="A154:A161"/>
    <mergeCell ref="A146:A153"/>
    <mergeCell ref="A1:G1"/>
    <mergeCell ref="A2:G2"/>
    <mergeCell ref="F3:F4"/>
    <mergeCell ref="G3:G4"/>
    <mergeCell ref="A3:A4"/>
    <mergeCell ref="B3:B4"/>
    <mergeCell ref="C3:C4"/>
    <mergeCell ref="D3:D4"/>
    <mergeCell ref="E3:E4"/>
  </mergeCells>
  <phoneticPr fontId="0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90" firstPageNumber="18" orientation="portrait" useFirstPageNumber="1" r:id="rId1"/>
  <headerFooter scaleWithDoc="0">
    <oddHeader>&amp;C&amp;"Arial Narrow,Regular"&amp;K000099Coal Directory of India 2021-22</oddHeader>
    <oddFooter>&amp;L&amp;"Arial Narrow,Regular"&amp;K000099Coal Controller's Organisation, 5th Floor, Core-II, Scope Minar, Laxmi Nagar, Delhi - 110092.&amp;R&amp;"Arial Narrow,Regular"&amp;K0000994.&amp;P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AC55"/>
  <sheetViews>
    <sheetView zoomScaleNormal="100" workbookViewId="0">
      <selection activeCell="Q6" sqref="Q6"/>
    </sheetView>
  </sheetViews>
  <sheetFormatPr defaultColWidth="9.140625" defaultRowHeight="12.75" x14ac:dyDescent="0.2"/>
  <cols>
    <col min="1" max="1" width="13.28515625" style="334" customWidth="1"/>
    <col min="2" max="3" width="6.5703125" style="334" customWidth="1"/>
    <col min="4" max="4" width="7.5703125" style="334" customWidth="1"/>
    <col min="5" max="7" width="7" style="334" bestFit="1" customWidth="1"/>
    <col min="8" max="9" width="7.85546875" style="334" bestFit="1" customWidth="1"/>
    <col min="10" max="10" width="6.5703125" style="334" customWidth="1"/>
    <col min="11" max="12" width="7.28515625" style="334" hidden="1" customWidth="1"/>
    <col min="13" max="13" width="9.7109375" style="334" bestFit="1" customWidth="1"/>
    <col min="14" max="16384" width="9.140625" style="334"/>
  </cols>
  <sheetData>
    <row r="1" spans="1:29" ht="18.75" customHeight="1" x14ac:dyDescent="0.2">
      <c r="A1" s="1460" t="s">
        <v>490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1"/>
    </row>
    <row r="2" spans="1:29" s="158" customFormat="1" ht="18.75" customHeight="1" x14ac:dyDescent="0.2">
      <c r="A2" s="1475" t="s">
        <v>51</v>
      </c>
      <c r="B2" s="1552" t="s">
        <v>317</v>
      </c>
      <c r="C2" s="1552"/>
      <c r="D2" s="1552"/>
      <c r="E2" s="1552"/>
      <c r="F2" s="1552"/>
      <c r="G2" s="1552"/>
      <c r="H2" s="1552"/>
      <c r="I2" s="1552"/>
      <c r="J2" s="1552"/>
      <c r="K2" s="1552"/>
      <c r="L2" s="1552"/>
      <c r="M2" s="1553"/>
    </row>
    <row r="3" spans="1:29" s="158" customFormat="1" ht="38.25" customHeight="1" x14ac:dyDescent="0.2">
      <c r="A3" s="1476"/>
      <c r="B3" s="701" t="s">
        <v>37</v>
      </c>
      <c r="C3" s="702" t="s">
        <v>38</v>
      </c>
      <c r="D3" s="703" t="s">
        <v>398</v>
      </c>
      <c r="E3" s="703" t="s">
        <v>399</v>
      </c>
      <c r="F3" s="703" t="s">
        <v>400</v>
      </c>
      <c r="G3" s="703" t="s">
        <v>401</v>
      </c>
      <c r="H3" s="703" t="s">
        <v>402</v>
      </c>
      <c r="I3" s="703" t="s">
        <v>403</v>
      </c>
      <c r="J3" s="703" t="s">
        <v>404</v>
      </c>
      <c r="K3" s="702" t="s">
        <v>456</v>
      </c>
      <c r="L3" s="704" t="s">
        <v>45</v>
      </c>
      <c r="M3" s="705" t="s">
        <v>295</v>
      </c>
    </row>
    <row r="4" spans="1:29" s="158" customFormat="1" ht="15.75" customHeight="1" x14ac:dyDescent="0.2">
      <c r="A4" s="547" t="s">
        <v>95</v>
      </c>
      <c r="B4" s="550" t="s">
        <v>96</v>
      </c>
      <c r="C4" s="551" t="s">
        <v>97</v>
      </c>
      <c r="D4" s="551" t="s">
        <v>98</v>
      </c>
      <c r="E4" s="552" t="s">
        <v>99</v>
      </c>
      <c r="F4" s="552" t="s">
        <v>100</v>
      </c>
      <c r="G4" s="551" t="s">
        <v>101</v>
      </c>
      <c r="H4" s="551" t="s">
        <v>102</v>
      </c>
      <c r="I4" s="552" t="s">
        <v>103</v>
      </c>
      <c r="J4" s="551" t="s">
        <v>104</v>
      </c>
      <c r="K4" s="554" t="s">
        <v>105</v>
      </c>
      <c r="L4" s="553" t="s">
        <v>106</v>
      </c>
      <c r="M4" s="555" t="s">
        <v>105</v>
      </c>
    </row>
    <row r="5" spans="1:29" s="759" customFormat="1" ht="17.100000000000001" customHeight="1" x14ac:dyDescent="0.2">
      <c r="A5" s="145" t="s">
        <v>21</v>
      </c>
      <c r="B5" s="439"/>
      <c r="C5" s="146"/>
      <c r="D5" s="146"/>
      <c r="E5" s="146"/>
      <c r="F5" s="146"/>
      <c r="G5" s="150">
        <v>1.044808E-2</v>
      </c>
      <c r="H5" s="146"/>
      <c r="I5" s="146"/>
      <c r="J5" s="146"/>
      <c r="K5" s="150"/>
      <c r="L5" s="150"/>
      <c r="M5" s="440">
        <v>1.044808E-2</v>
      </c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</row>
    <row r="6" spans="1:29" x14ac:dyDescent="0.2">
      <c r="A6" s="148" t="s">
        <v>22</v>
      </c>
      <c r="B6" s="149"/>
      <c r="C6" s="150">
        <v>1.0756600000000007E-2</v>
      </c>
      <c r="D6" s="150"/>
      <c r="E6" s="150">
        <v>0.46557299999999996</v>
      </c>
      <c r="F6" s="150">
        <v>3.3727464199999999</v>
      </c>
      <c r="G6" s="150">
        <v>2.0225116499999998</v>
      </c>
      <c r="H6" s="150">
        <v>16.281009368999996</v>
      </c>
      <c r="I6" s="150">
        <v>14.619260930999999</v>
      </c>
      <c r="J6" s="150">
        <v>0.14353658999999999</v>
      </c>
      <c r="K6" s="150"/>
      <c r="L6" s="441"/>
      <c r="M6" s="234">
        <v>36.915394559999996</v>
      </c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</row>
    <row r="7" spans="1:29" x14ac:dyDescent="0.2">
      <c r="A7" s="148" t="s">
        <v>23</v>
      </c>
      <c r="B7" s="149"/>
      <c r="C7" s="150">
        <v>4.2613950000000005E-2</v>
      </c>
      <c r="D7" s="150"/>
      <c r="E7" s="150">
        <v>0.98228885499999985</v>
      </c>
      <c r="F7" s="150">
        <v>0.71987340000000011</v>
      </c>
      <c r="G7" s="150">
        <v>3.5631462150000015</v>
      </c>
      <c r="H7" s="150">
        <v>9.3980811000000095</v>
      </c>
      <c r="I7" s="150">
        <v>3.0762659650000019</v>
      </c>
      <c r="J7" s="150">
        <v>2.2041240000000004E-2</v>
      </c>
      <c r="K7" s="150"/>
      <c r="L7" s="150"/>
      <c r="M7" s="234">
        <v>17.804310725000011</v>
      </c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</row>
    <row r="8" spans="1:29" x14ac:dyDescent="0.2">
      <c r="A8" s="148" t="s">
        <v>24</v>
      </c>
      <c r="B8" s="149"/>
      <c r="C8" s="150"/>
      <c r="D8" s="150"/>
      <c r="E8" s="150"/>
      <c r="F8" s="150"/>
      <c r="G8" s="150"/>
      <c r="H8" s="150"/>
      <c r="I8" s="150"/>
      <c r="J8" s="150"/>
      <c r="K8" s="150"/>
      <c r="L8" s="441"/>
      <c r="M8" s="234">
        <v>0</v>
      </c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</row>
    <row r="9" spans="1:29" x14ac:dyDescent="0.2">
      <c r="A9" s="148" t="s">
        <v>25</v>
      </c>
      <c r="B9" s="149"/>
      <c r="C9" s="150"/>
      <c r="D9" s="150"/>
      <c r="E9" s="150"/>
      <c r="F9" s="150"/>
      <c r="G9" s="150"/>
      <c r="H9" s="150">
        <v>3.9970000000000001E-4</v>
      </c>
      <c r="I9" s="150"/>
      <c r="J9" s="150"/>
      <c r="K9" s="150"/>
      <c r="L9" s="150"/>
      <c r="M9" s="234">
        <v>3.9970000000000001E-4</v>
      </c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</row>
    <row r="10" spans="1:29" x14ac:dyDescent="0.2">
      <c r="A10" s="148" t="s">
        <v>26</v>
      </c>
      <c r="B10" s="149"/>
      <c r="C10" s="150"/>
      <c r="D10" s="150">
        <v>0.22129593999999997</v>
      </c>
      <c r="E10" s="150"/>
      <c r="F10" s="150"/>
      <c r="G10" s="150"/>
      <c r="H10" s="150"/>
      <c r="I10" s="150"/>
      <c r="J10" s="150"/>
      <c r="K10" s="150"/>
      <c r="L10" s="150"/>
      <c r="M10" s="234">
        <v>0.22129593999999997</v>
      </c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</row>
    <row r="11" spans="1:29" x14ac:dyDescent="0.2">
      <c r="A11" s="148" t="s">
        <v>27</v>
      </c>
      <c r="B11" s="149"/>
      <c r="C11" s="150"/>
      <c r="D11" s="150"/>
      <c r="E11" s="150"/>
      <c r="F11" s="150"/>
      <c r="G11" s="150"/>
      <c r="H11" s="150"/>
      <c r="I11" s="150"/>
      <c r="J11" s="150"/>
      <c r="K11" s="150"/>
      <c r="L11" s="441"/>
      <c r="M11" s="234">
        <v>0</v>
      </c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</row>
    <row r="12" spans="1:29" x14ac:dyDescent="0.2">
      <c r="A12" s="154" t="s">
        <v>28</v>
      </c>
      <c r="B12" s="155"/>
      <c r="C12" s="156"/>
      <c r="D12" s="156"/>
      <c r="E12" s="156"/>
      <c r="F12" s="156"/>
      <c r="G12" s="156"/>
      <c r="H12" s="156"/>
      <c r="I12" s="156"/>
      <c r="J12" s="156"/>
      <c r="K12" s="156"/>
      <c r="L12" s="443"/>
      <c r="M12" s="171">
        <v>0</v>
      </c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</row>
    <row r="13" spans="1:29" x14ac:dyDescent="0.2">
      <c r="A13" s="872" t="s">
        <v>324</v>
      </c>
      <c r="B13" s="873">
        <v>0</v>
      </c>
      <c r="C13" s="548">
        <v>5.337055000000001E-2</v>
      </c>
      <c r="D13" s="548">
        <v>0.22129593999999997</v>
      </c>
      <c r="E13" s="548">
        <v>1.4478618549999998</v>
      </c>
      <c r="F13" s="548">
        <v>4.0926198200000004</v>
      </c>
      <c r="G13" s="548">
        <v>5.5961059450000015</v>
      </c>
      <c r="H13" s="548">
        <v>25.679490169000005</v>
      </c>
      <c r="I13" s="548">
        <v>17.695526896000001</v>
      </c>
      <c r="J13" s="548">
        <v>0.16557782999999998</v>
      </c>
      <c r="K13" s="548">
        <v>0</v>
      </c>
      <c r="L13" s="874">
        <v>0</v>
      </c>
      <c r="M13" s="875">
        <v>54.951849005000007</v>
      </c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</row>
    <row r="14" spans="1:29" x14ac:dyDescent="0.2">
      <c r="A14" s="148" t="s">
        <v>29</v>
      </c>
      <c r="B14" s="149"/>
      <c r="C14" s="150"/>
      <c r="D14" s="150"/>
      <c r="E14" s="150"/>
      <c r="F14" s="150"/>
      <c r="G14" s="150"/>
      <c r="H14" s="150"/>
      <c r="I14" s="150"/>
      <c r="J14" s="150"/>
      <c r="K14" s="150"/>
      <c r="L14" s="441"/>
      <c r="M14" s="234">
        <v>0</v>
      </c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</row>
    <row r="15" spans="1:29" x14ac:dyDescent="0.2">
      <c r="A15" s="148" t="s">
        <v>32</v>
      </c>
      <c r="B15" s="149"/>
      <c r="C15" s="150"/>
      <c r="D15" s="150"/>
      <c r="E15" s="150"/>
      <c r="F15" s="150"/>
      <c r="G15" s="150"/>
      <c r="H15" s="150"/>
      <c r="I15" s="150"/>
      <c r="J15" s="150"/>
      <c r="K15" s="150"/>
      <c r="L15" s="441"/>
      <c r="M15" s="234">
        <v>0</v>
      </c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</row>
    <row r="16" spans="1:29" x14ac:dyDescent="0.2">
      <c r="A16" s="148" t="s">
        <v>30</v>
      </c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441"/>
      <c r="M16" s="234">
        <v>0</v>
      </c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</row>
    <row r="17" spans="1:29" x14ac:dyDescent="0.2">
      <c r="A17" s="876" t="s">
        <v>31</v>
      </c>
      <c r="B17" s="877"/>
      <c r="C17" s="150"/>
      <c r="D17" s="150"/>
      <c r="E17" s="150"/>
      <c r="F17" s="150">
        <v>4.1240000000000001E-3</v>
      </c>
      <c r="G17" s="150"/>
      <c r="H17" s="150">
        <v>8.5550700000000007E-2</v>
      </c>
      <c r="I17" s="150"/>
      <c r="J17" s="150"/>
      <c r="K17" s="878"/>
      <c r="L17" s="879"/>
      <c r="M17" s="880">
        <v>8.967470000000001E-2</v>
      </c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</row>
    <row r="18" spans="1:29" x14ac:dyDescent="0.2">
      <c r="A18" s="442" t="s">
        <v>69</v>
      </c>
      <c r="B18" s="149"/>
      <c r="C18" s="150"/>
      <c r="D18" s="150"/>
      <c r="E18" s="150"/>
      <c r="F18" s="150"/>
      <c r="G18" s="150"/>
      <c r="H18" s="150"/>
      <c r="I18" s="150">
        <v>0.49753357999999998</v>
      </c>
      <c r="J18" s="150"/>
      <c r="K18" s="150"/>
      <c r="L18" s="441"/>
      <c r="M18" s="234">
        <v>0.49753357999999998</v>
      </c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</row>
    <row r="19" spans="1:29" x14ac:dyDescent="0.2">
      <c r="A19" s="148" t="s">
        <v>77</v>
      </c>
      <c r="B19" s="149"/>
      <c r="C19" s="150"/>
      <c r="D19" s="150"/>
      <c r="E19" s="150"/>
      <c r="F19" s="150"/>
      <c r="G19" s="150"/>
      <c r="H19" s="1207"/>
      <c r="I19" s="150"/>
      <c r="J19" s="150"/>
      <c r="K19" s="150"/>
      <c r="L19" s="441"/>
      <c r="M19" s="234">
        <v>0</v>
      </c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</row>
    <row r="20" spans="1:29" x14ac:dyDescent="0.2">
      <c r="A20" s="148" t="s">
        <v>217</v>
      </c>
      <c r="B20" s="149"/>
      <c r="C20" s="150"/>
      <c r="D20" s="150"/>
      <c r="E20" s="150"/>
      <c r="F20" s="150"/>
      <c r="G20" s="150"/>
      <c r="H20" s="150"/>
      <c r="I20" s="150"/>
      <c r="J20" s="150"/>
      <c r="K20" s="150"/>
      <c r="L20" s="441"/>
      <c r="M20" s="234">
        <v>0</v>
      </c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</row>
    <row r="21" spans="1:29" x14ac:dyDescent="0.2">
      <c r="A21" s="148" t="s">
        <v>254</v>
      </c>
      <c r="B21" s="149"/>
      <c r="C21" s="150"/>
      <c r="D21" s="150"/>
      <c r="E21" s="150"/>
      <c r="F21" s="150"/>
      <c r="G21" s="150"/>
      <c r="H21" s="150"/>
      <c r="I21" s="150"/>
      <c r="J21" s="150"/>
      <c r="K21" s="150"/>
      <c r="L21" s="441"/>
      <c r="M21" s="234">
        <v>0</v>
      </c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</row>
    <row r="22" spans="1:29" x14ac:dyDescent="0.2">
      <c r="A22" s="148" t="s">
        <v>185</v>
      </c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441"/>
      <c r="M22" s="234">
        <v>0</v>
      </c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</row>
    <row r="23" spans="1:29" x14ac:dyDescent="0.2">
      <c r="A23" s="442" t="s">
        <v>299</v>
      </c>
      <c r="B23" s="149"/>
      <c r="C23" s="150"/>
      <c r="D23" s="150"/>
      <c r="E23" s="150"/>
      <c r="F23" s="150"/>
      <c r="G23" s="150"/>
      <c r="H23" s="150"/>
      <c r="I23" s="150"/>
      <c r="J23" s="150"/>
      <c r="K23" s="150"/>
      <c r="L23" s="441"/>
      <c r="M23" s="234">
        <v>0</v>
      </c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</row>
    <row r="24" spans="1:29" x14ac:dyDescent="0.2">
      <c r="A24" s="148" t="s">
        <v>448</v>
      </c>
      <c r="B24" s="149"/>
      <c r="C24" s="150"/>
      <c r="D24" s="150"/>
      <c r="E24" s="150"/>
      <c r="F24" s="150"/>
      <c r="G24" s="150"/>
      <c r="H24" s="150"/>
      <c r="I24" s="150"/>
      <c r="J24" s="150"/>
      <c r="K24" s="150"/>
      <c r="L24" s="441"/>
      <c r="M24" s="234">
        <v>0</v>
      </c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</row>
    <row r="25" spans="1:29" x14ac:dyDescent="0.2">
      <c r="A25" s="148" t="s">
        <v>297</v>
      </c>
      <c r="B25" s="149"/>
      <c r="C25" s="150"/>
      <c r="D25" s="150"/>
      <c r="E25" s="150"/>
      <c r="F25" s="150"/>
      <c r="G25" s="150"/>
      <c r="H25" s="150"/>
      <c r="I25" s="150"/>
      <c r="J25" s="150"/>
      <c r="K25" s="150"/>
      <c r="L25" s="441"/>
      <c r="M25" s="234">
        <v>0</v>
      </c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</row>
    <row r="26" spans="1:29" x14ac:dyDescent="0.2">
      <c r="A26" s="148" t="s">
        <v>331</v>
      </c>
      <c r="B26" s="149"/>
      <c r="C26" s="150"/>
      <c r="D26" s="150"/>
      <c r="E26" s="150"/>
      <c r="F26" s="150"/>
      <c r="G26" s="150"/>
      <c r="H26" s="150"/>
      <c r="I26" s="150"/>
      <c r="J26" s="150"/>
      <c r="K26" s="150"/>
      <c r="L26" s="441"/>
      <c r="M26" s="234">
        <v>0</v>
      </c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</row>
    <row r="27" spans="1:29" x14ac:dyDescent="0.2">
      <c r="A27" s="148" t="s">
        <v>429</v>
      </c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441"/>
      <c r="M27" s="234">
        <v>0</v>
      </c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</row>
    <row r="28" spans="1:29" x14ac:dyDescent="0.2">
      <c r="A28" s="148" t="s">
        <v>351</v>
      </c>
      <c r="B28" s="149"/>
      <c r="C28" s="150"/>
      <c r="D28" s="150"/>
      <c r="E28" s="150"/>
      <c r="F28" s="150"/>
      <c r="G28" s="150"/>
      <c r="H28" s="150"/>
      <c r="I28" s="150"/>
      <c r="J28" s="150"/>
      <c r="K28" s="150"/>
      <c r="L28" s="441"/>
      <c r="M28" s="234">
        <v>0</v>
      </c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</row>
    <row r="29" spans="1:29" x14ac:dyDescent="0.2">
      <c r="A29" s="148" t="s">
        <v>373</v>
      </c>
      <c r="B29" s="149"/>
      <c r="C29" s="150"/>
      <c r="D29" s="150"/>
      <c r="E29" s="150"/>
      <c r="F29" s="150"/>
      <c r="G29" s="150"/>
      <c r="H29" s="150"/>
      <c r="I29" s="150"/>
      <c r="J29" s="150"/>
      <c r="K29" s="150"/>
      <c r="L29" s="441"/>
      <c r="M29" s="234">
        <v>0</v>
      </c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</row>
    <row r="30" spans="1:29" x14ac:dyDescent="0.2">
      <c r="A30" s="881" t="s">
        <v>372</v>
      </c>
      <c r="B30" s="149"/>
      <c r="C30" s="150"/>
      <c r="D30" s="150"/>
      <c r="E30" s="150"/>
      <c r="F30" s="150"/>
      <c r="G30" s="150"/>
      <c r="H30" s="150"/>
      <c r="I30" s="150"/>
      <c r="J30" s="150"/>
      <c r="K30" s="150"/>
      <c r="L30" s="441"/>
      <c r="M30" s="234">
        <v>0</v>
      </c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</row>
    <row r="31" spans="1:29" x14ac:dyDescent="0.2">
      <c r="A31" s="881" t="s">
        <v>349</v>
      </c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441"/>
      <c r="M31" s="234">
        <v>0</v>
      </c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x14ac:dyDescent="0.2">
      <c r="A32" s="881" t="s">
        <v>447</v>
      </c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441"/>
      <c r="M32" s="234">
        <v>0</v>
      </c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29" x14ac:dyDescent="0.2">
      <c r="A33" s="882" t="s">
        <v>92</v>
      </c>
      <c r="B33" s="873">
        <v>0</v>
      </c>
      <c r="C33" s="548">
        <v>5.337055000000001E-2</v>
      </c>
      <c r="D33" s="548">
        <v>0.22129593999999997</v>
      </c>
      <c r="E33" s="548">
        <v>1.4478618549999998</v>
      </c>
      <c r="F33" s="548">
        <v>4.0967438200000004</v>
      </c>
      <c r="G33" s="548">
        <v>5.5961059450000015</v>
      </c>
      <c r="H33" s="548">
        <v>25.765040869000003</v>
      </c>
      <c r="I33" s="548">
        <v>18.193060475999999</v>
      </c>
      <c r="J33" s="548">
        <v>0.16557782999999998</v>
      </c>
      <c r="K33" s="548">
        <v>0</v>
      </c>
      <c r="L33" s="874">
        <v>0</v>
      </c>
      <c r="M33" s="875">
        <v>55.539057285000013</v>
      </c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</row>
    <row r="34" spans="1:29" x14ac:dyDescent="0.2">
      <c r="A34" s="883" t="s">
        <v>176</v>
      </c>
      <c r="B34" s="149"/>
      <c r="C34" s="150"/>
      <c r="D34" s="150"/>
      <c r="E34" s="150"/>
      <c r="F34" s="150">
        <v>0.82864025999999991</v>
      </c>
      <c r="G34" s="150">
        <v>0.33809566000000002</v>
      </c>
      <c r="H34" s="150">
        <v>4.8767495800000003</v>
      </c>
      <c r="I34" s="150">
        <v>0.13613893999999999</v>
      </c>
      <c r="J34" s="150"/>
      <c r="K34" s="150"/>
      <c r="L34" s="441">
        <v>6.1796244400000004</v>
      </c>
      <c r="M34" s="234">
        <v>6.1796244400000004</v>
      </c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</row>
    <row r="35" spans="1:29" x14ac:dyDescent="0.2">
      <c r="A35" s="883" t="s">
        <v>241</v>
      </c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441"/>
      <c r="M35" s="234">
        <v>0</v>
      </c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</row>
    <row r="36" spans="1:29" x14ac:dyDescent="0.2">
      <c r="A36" s="883" t="s">
        <v>119</v>
      </c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441"/>
      <c r="M36" s="234">
        <v>0</v>
      </c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</row>
    <row r="37" spans="1:29" x14ac:dyDescent="0.2">
      <c r="A37" s="883" t="s">
        <v>213</v>
      </c>
      <c r="B37" s="149"/>
      <c r="C37" s="150"/>
      <c r="D37" s="150"/>
      <c r="E37" s="150"/>
      <c r="F37" s="150"/>
      <c r="G37" s="150"/>
      <c r="H37" s="150"/>
      <c r="I37" s="150"/>
      <c r="J37" s="150"/>
      <c r="K37" s="150"/>
      <c r="L37" s="441"/>
      <c r="M37" s="234">
        <v>0</v>
      </c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</row>
    <row r="38" spans="1:29" x14ac:dyDescent="0.2">
      <c r="A38" s="883" t="s">
        <v>239</v>
      </c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441"/>
      <c r="M38" s="234">
        <v>0</v>
      </c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</row>
    <row r="39" spans="1:29" x14ac:dyDescent="0.2">
      <c r="A39" s="883" t="s">
        <v>130</v>
      </c>
      <c r="B39" s="149"/>
      <c r="C39" s="150"/>
      <c r="D39" s="150"/>
      <c r="E39" s="150"/>
      <c r="F39" s="150"/>
      <c r="G39" s="150"/>
      <c r="H39" s="150"/>
      <c r="I39" s="150"/>
      <c r="J39" s="150"/>
      <c r="K39" s="150"/>
      <c r="L39" s="441"/>
      <c r="M39" s="234">
        <v>0</v>
      </c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</row>
    <row r="40" spans="1:29" x14ac:dyDescent="0.2">
      <c r="A40" s="883" t="s">
        <v>240</v>
      </c>
      <c r="B40" s="149"/>
      <c r="C40" s="150"/>
      <c r="D40" s="150"/>
      <c r="E40" s="150"/>
      <c r="F40" s="150"/>
      <c r="G40" s="150"/>
      <c r="H40" s="150"/>
      <c r="I40" s="150"/>
      <c r="J40" s="150"/>
      <c r="K40" s="150"/>
      <c r="L40" s="441"/>
      <c r="M40" s="234">
        <v>0</v>
      </c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</row>
    <row r="41" spans="1:29" x14ac:dyDescent="0.2">
      <c r="A41" s="883" t="s">
        <v>143</v>
      </c>
      <c r="B41" s="149"/>
      <c r="C41" s="150"/>
      <c r="D41" s="150"/>
      <c r="E41" s="150"/>
      <c r="F41" s="150"/>
      <c r="G41" s="150"/>
      <c r="H41" s="150"/>
      <c r="I41" s="150"/>
      <c r="J41" s="150"/>
      <c r="K41" s="150"/>
      <c r="L41" s="441"/>
      <c r="M41" s="234">
        <v>0</v>
      </c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</row>
    <row r="42" spans="1:29" x14ac:dyDescent="0.2">
      <c r="A42" s="883" t="s">
        <v>255</v>
      </c>
      <c r="B42" s="149"/>
      <c r="C42" s="150"/>
      <c r="D42" s="150"/>
      <c r="E42" s="150"/>
      <c r="F42" s="150"/>
      <c r="G42" s="150"/>
      <c r="H42" s="150"/>
      <c r="I42" s="150"/>
      <c r="J42" s="150"/>
      <c r="K42" s="150"/>
      <c r="L42" s="441"/>
      <c r="M42" s="234">
        <v>0</v>
      </c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</row>
    <row r="43" spans="1:29" x14ac:dyDescent="0.2">
      <c r="A43" s="883" t="s">
        <v>190</v>
      </c>
      <c r="B43" s="149"/>
      <c r="C43" s="150"/>
      <c r="D43" s="150"/>
      <c r="E43" s="150"/>
      <c r="F43" s="150"/>
      <c r="G43" s="150"/>
      <c r="H43" s="150"/>
      <c r="I43" s="150"/>
      <c r="J43" s="150"/>
      <c r="K43" s="150"/>
      <c r="L43" s="441"/>
      <c r="M43" s="234">
        <v>0</v>
      </c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</row>
    <row r="44" spans="1:29" x14ac:dyDescent="0.2">
      <c r="A44" s="883" t="s">
        <v>281</v>
      </c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441"/>
      <c r="M44" s="234">
        <v>0</v>
      </c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</row>
    <row r="45" spans="1:29" x14ac:dyDescent="0.2">
      <c r="A45" s="883" t="s">
        <v>191</v>
      </c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441"/>
      <c r="M45" s="234">
        <v>0</v>
      </c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</row>
    <row r="46" spans="1:29" x14ac:dyDescent="0.2">
      <c r="A46" s="883" t="s">
        <v>350</v>
      </c>
      <c r="B46" s="149"/>
      <c r="C46" s="150"/>
      <c r="D46" s="150"/>
      <c r="E46" s="150"/>
      <c r="F46" s="150"/>
      <c r="G46" s="150"/>
      <c r="H46" s="150"/>
      <c r="I46" s="150"/>
      <c r="J46" s="150"/>
      <c r="K46" s="150"/>
      <c r="L46" s="441"/>
      <c r="M46" s="234">
        <v>0</v>
      </c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</row>
    <row r="47" spans="1:29" x14ac:dyDescent="0.2">
      <c r="A47" s="883" t="s">
        <v>175</v>
      </c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441"/>
      <c r="M47" s="234">
        <v>0</v>
      </c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</row>
    <row r="48" spans="1:29" x14ac:dyDescent="0.2">
      <c r="A48" s="883" t="s">
        <v>377</v>
      </c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441"/>
      <c r="M48" s="234">
        <v>0</v>
      </c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</row>
    <row r="49" spans="1:29" x14ac:dyDescent="0.2">
      <c r="A49" s="883" t="s">
        <v>375</v>
      </c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441"/>
      <c r="M49" s="234">
        <v>0</v>
      </c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</row>
    <row r="50" spans="1:29" x14ac:dyDescent="0.2">
      <c r="A50" s="883" t="s">
        <v>33</v>
      </c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441"/>
      <c r="M50" s="234">
        <v>0</v>
      </c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</row>
    <row r="51" spans="1:29" x14ac:dyDescent="0.2">
      <c r="A51" s="883" t="s">
        <v>446</v>
      </c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441"/>
      <c r="M51" s="234">
        <v>0</v>
      </c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</row>
    <row r="52" spans="1:29" x14ac:dyDescent="0.2">
      <c r="A52" s="1208" t="s">
        <v>123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234">
        <v>0</v>
      </c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</row>
    <row r="53" spans="1:29" x14ac:dyDescent="0.2">
      <c r="A53" s="872" t="s">
        <v>93</v>
      </c>
      <c r="B53" s="549">
        <v>0</v>
      </c>
      <c r="C53" s="549">
        <v>0</v>
      </c>
      <c r="D53" s="549">
        <v>0</v>
      </c>
      <c r="E53" s="549">
        <v>0</v>
      </c>
      <c r="F53" s="549">
        <v>0.82864025999999991</v>
      </c>
      <c r="G53" s="549">
        <v>0.33809566000000002</v>
      </c>
      <c r="H53" s="549">
        <v>4.8767495800000003</v>
      </c>
      <c r="I53" s="549">
        <v>0.13613893999999999</v>
      </c>
      <c r="J53" s="549">
        <v>0</v>
      </c>
      <c r="K53" s="549">
        <v>0</v>
      </c>
      <c r="L53" s="549">
        <v>6.1796244400000004</v>
      </c>
      <c r="M53" s="884">
        <v>6.1796244400000004</v>
      </c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</row>
    <row r="54" spans="1:29" ht="13.5" thickBot="1" x14ac:dyDescent="0.25">
      <c r="A54" s="885" t="s">
        <v>133</v>
      </c>
      <c r="B54" s="886">
        <f t="shared" ref="B54:L54" si="0">SUM(B53+B33)</f>
        <v>0</v>
      </c>
      <c r="C54" s="886">
        <f t="shared" si="0"/>
        <v>5.337055000000001E-2</v>
      </c>
      <c r="D54" s="886">
        <f t="shared" si="0"/>
        <v>0.22129593999999997</v>
      </c>
      <c r="E54" s="886">
        <f t="shared" si="0"/>
        <v>1.4478618549999998</v>
      </c>
      <c r="F54" s="886">
        <f t="shared" si="0"/>
        <v>4.9253840800000006</v>
      </c>
      <c r="G54" s="886">
        <f t="shared" si="0"/>
        <v>5.9342016050000019</v>
      </c>
      <c r="H54" s="886">
        <f t="shared" si="0"/>
        <v>30.641790449000005</v>
      </c>
      <c r="I54" s="886">
        <f t="shared" si="0"/>
        <v>18.329199415999998</v>
      </c>
      <c r="J54" s="886">
        <f t="shared" si="0"/>
        <v>0.16557782999999998</v>
      </c>
      <c r="K54" s="886">
        <f t="shared" si="0"/>
        <v>0</v>
      </c>
      <c r="L54" s="886">
        <f t="shared" si="0"/>
        <v>6.1796244400000004</v>
      </c>
      <c r="M54" s="887">
        <f>SUM(M53+M33)</f>
        <v>61.71868172500001</v>
      </c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</row>
    <row r="55" spans="1:29" ht="13.5" thickTop="1" x14ac:dyDescent="0.2"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</row>
  </sheetData>
  <mergeCells count="3">
    <mergeCell ref="A2:A3"/>
    <mergeCell ref="B2:M2"/>
    <mergeCell ref="A1:M1"/>
  </mergeCells>
  <printOptions horizontalCentered="1"/>
  <pageMargins left="0.39370078740157483" right="0.43307086614173229" top="0.59055118110236227" bottom="0.39370078740157483" header="0.31496062992125984" footer="0.19685039370078741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CQ58"/>
  <sheetViews>
    <sheetView zoomScaleNormal="100" workbookViewId="0">
      <pane xSplit="1" ySplit="5" topLeftCell="B6" activePane="bottomRight" state="frozen"/>
      <selection activeCell="V88" sqref="V88"/>
      <selection pane="topRight" activeCell="V88" sqref="V88"/>
      <selection pane="bottomLeft" activeCell="V88" sqref="V88"/>
      <selection pane="bottomRight" activeCell="X13" sqref="X13"/>
    </sheetView>
  </sheetViews>
  <sheetFormatPr defaultColWidth="9.140625" defaultRowHeight="12.75" x14ac:dyDescent="0.2"/>
  <cols>
    <col min="1" max="1" width="8.42578125" style="435" customWidth="1"/>
    <col min="2" max="2" width="4.85546875" style="334" customWidth="1"/>
    <col min="3" max="4" width="4.85546875" style="334" bestFit="1" customWidth="1"/>
    <col min="5" max="5" width="5.7109375" style="334" bestFit="1" customWidth="1"/>
    <col min="6" max="6" width="4.85546875" style="334" bestFit="1" customWidth="1"/>
    <col min="7" max="7" width="5.28515625" style="334" bestFit="1" customWidth="1"/>
    <col min="8" max="10" width="5.7109375" style="334" bestFit="1" customWidth="1"/>
    <col min="11" max="11" width="7.5703125" style="334" customWidth="1"/>
    <col min="12" max="13" width="6.5703125" style="334" customWidth="1"/>
    <col min="14" max="14" width="6.5703125" style="444" customWidth="1"/>
    <col min="15" max="15" width="6.5703125" style="444" bestFit="1" customWidth="1"/>
    <col min="16" max="16" width="5.7109375" style="334" bestFit="1" customWidth="1"/>
    <col min="17" max="18" width="4.85546875" style="334" bestFit="1" customWidth="1"/>
    <col min="19" max="19" width="6.5703125" style="334" bestFit="1" customWidth="1"/>
    <col min="20" max="20" width="4.85546875" style="334" customWidth="1"/>
    <col min="21" max="21" width="7.85546875" style="334" customWidth="1"/>
    <col min="22" max="22" width="8.42578125" style="435" bestFit="1" customWidth="1"/>
    <col min="23" max="16384" width="9.140625" style="334"/>
  </cols>
  <sheetData>
    <row r="1" spans="1:95" s="272" customFormat="1" ht="21" customHeight="1" x14ac:dyDescent="0.2">
      <c r="A1" s="1460" t="s">
        <v>491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0"/>
      <c r="N1" s="1410"/>
      <c r="O1" s="1410"/>
      <c r="P1" s="1410"/>
      <c r="Q1" s="1410"/>
      <c r="R1" s="1410"/>
      <c r="S1" s="1410"/>
      <c r="T1" s="1410"/>
      <c r="U1" s="1410"/>
      <c r="V1" s="1411"/>
    </row>
    <row r="2" spans="1:95" s="272" customFormat="1" ht="15.75" x14ac:dyDescent="0.2">
      <c r="A2" s="1554" t="s">
        <v>347</v>
      </c>
      <c r="B2" s="1555"/>
      <c r="C2" s="1555"/>
      <c r="D2" s="1555"/>
      <c r="E2" s="1555"/>
      <c r="F2" s="1555"/>
      <c r="G2" s="1555"/>
      <c r="H2" s="1555"/>
      <c r="I2" s="1555"/>
      <c r="J2" s="1555"/>
      <c r="K2" s="1555"/>
      <c r="L2" s="1555"/>
      <c r="M2" s="1555"/>
      <c r="N2" s="1555"/>
      <c r="O2" s="1555"/>
      <c r="P2" s="1555"/>
      <c r="Q2" s="1555"/>
      <c r="R2" s="1555"/>
      <c r="S2" s="1555"/>
      <c r="T2" s="1555"/>
      <c r="U2" s="1555"/>
      <c r="V2" s="1556"/>
    </row>
    <row r="3" spans="1:95" s="272" customFormat="1" ht="18" customHeight="1" x14ac:dyDescent="0.2">
      <c r="A3" s="1475" t="s">
        <v>47</v>
      </c>
      <c r="B3" s="1552" t="s">
        <v>438</v>
      </c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552"/>
      <c r="Q3" s="1552"/>
      <c r="R3" s="1552"/>
      <c r="S3" s="1552"/>
      <c r="T3" s="1552"/>
      <c r="U3" s="1557"/>
      <c r="V3" s="1558" t="s">
        <v>195</v>
      </c>
    </row>
    <row r="4" spans="1:95" s="275" customFormat="1" ht="30.75" customHeight="1" x14ac:dyDescent="0.2">
      <c r="A4" s="1476"/>
      <c r="B4" s="699" t="s">
        <v>196</v>
      </c>
      <c r="C4" s="676" t="s">
        <v>197</v>
      </c>
      <c r="D4" s="676" t="s">
        <v>198</v>
      </c>
      <c r="E4" s="676" t="s">
        <v>199</v>
      </c>
      <c r="F4" s="676" t="s">
        <v>200</v>
      </c>
      <c r="G4" s="676" t="s">
        <v>201</v>
      </c>
      <c r="H4" s="676" t="s">
        <v>202</v>
      </c>
      <c r="I4" s="676" t="s">
        <v>203</v>
      </c>
      <c r="J4" s="676" t="s">
        <v>204</v>
      </c>
      <c r="K4" s="676" t="s">
        <v>205</v>
      </c>
      <c r="L4" s="676" t="s">
        <v>206</v>
      </c>
      <c r="M4" s="676" t="s">
        <v>207</v>
      </c>
      <c r="N4" s="676" t="s">
        <v>208</v>
      </c>
      <c r="O4" s="676" t="s">
        <v>209</v>
      </c>
      <c r="P4" s="676" t="s">
        <v>210</v>
      </c>
      <c r="Q4" s="676" t="s">
        <v>211</v>
      </c>
      <c r="R4" s="676" t="s">
        <v>212</v>
      </c>
      <c r="S4" s="676" t="s">
        <v>456</v>
      </c>
      <c r="T4" s="676" t="s">
        <v>218</v>
      </c>
      <c r="U4" s="700" t="s">
        <v>439</v>
      </c>
      <c r="V4" s="1559"/>
    </row>
    <row r="5" spans="1:95" s="275" customFormat="1" ht="15" customHeight="1" x14ac:dyDescent="0.2">
      <c r="A5" s="543" t="s">
        <v>95</v>
      </c>
      <c r="B5" s="544" t="s">
        <v>96</v>
      </c>
      <c r="C5" s="544" t="s">
        <v>97</v>
      </c>
      <c r="D5" s="544" t="s">
        <v>98</v>
      </c>
      <c r="E5" s="544" t="s">
        <v>99</v>
      </c>
      <c r="F5" s="545" t="s">
        <v>100</v>
      </c>
      <c r="G5" s="545" t="s">
        <v>101</v>
      </c>
      <c r="H5" s="544" t="s">
        <v>102</v>
      </c>
      <c r="I5" s="544" t="s">
        <v>103</v>
      </c>
      <c r="J5" s="545" t="s">
        <v>104</v>
      </c>
      <c r="K5" s="544" t="s">
        <v>105</v>
      </c>
      <c r="L5" s="544" t="s">
        <v>106</v>
      </c>
      <c r="M5" s="544" t="s">
        <v>107</v>
      </c>
      <c r="N5" s="544" t="s">
        <v>108</v>
      </c>
      <c r="O5" s="544" t="s">
        <v>109</v>
      </c>
      <c r="P5" s="544" t="s">
        <v>110</v>
      </c>
      <c r="Q5" s="544" t="s">
        <v>111</v>
      </c>
      <c r="R5" s="544" t="s">
        <v>112</v>
      </c>
      <c r="S5" s="544"/>
      <c r="T5" s="545"/>
      <c r="U5" s="545" t="s">
        <v>113</v>
      </c>
      <c r="V5" s="546" t="s">
        <v>144</v>
      </c>
      <c r="BW5" s="895"/>
      <c r="BX5" s="895"/>
      <c r="BY5" s="895"/>
      <c r="BZ5" s="895"/>
      <c r="CA5" s="895"/>
      <c r="CB5" s="895"/>
      <c r="CC5" s="895"/>
      <c r="CD5" s="895"/>
      <c r="CE5" s="895"/>
      <c r="CF5" s="895"/>
      <c r="CG5" s="895"/>
      <c r="CH5" s="895"/>
      <c r="CI5" s="895"/>
      <c r="CJ5" s="895"/>
      <c r="CK5" s="895"/>
      <c r="CL5" s="895"/>
      <c r="CM5" s="895"/>
      <c r="CN5" s="895"/>
      <c r="CO5" s="895"/>
      <c r="CP5" s="1296"/>
      <c r="CQ5" s="895"/>
    </row>
    <row r="6" spans="1:95" s="895" customFormat="1" ht="17.25" customHeight="1" x14ac:dyDescent="0.2">
      <c r="A6" s="888" t="s">
        <v>21</v>
      </c>
      <c r="B6" s="889"/>
      <c r="C6" s="890"/>
      <c r="D6" s="891">
        <v>0.80676244000000008</v>
      </c>
      <c r="E6" s="891">
        <v>19.858141680000006</v>
      </c>
      <c r="F6" s="891">
        <v>5.1822820399999987</v>
      </c>
      <c r="G6" s="891">
        <v>0.9769772299999997</v>
      </c>
      <c r="H6" s="891">
        <v>2.4129654399999998</v>
      </c>
      <c r="I6" s="891">
        <v>2.6350292600000005</v>
      </c>
      <c r="J6" s="890"/>
      <c r="K6" s="891">
        <v>1.87158863</v>
      </c>
      <c r="L6" s="890">
        <v>0.41060231999999991</v>
      </c>
      <c r="M6" s="890">
        <v>2.2191208500000004</v>
      </c>
      <c r="N6" s="891">
        <v>13.234019680000001</v>
      </c>
      <c r="O6" s="890"/>
      <c r="P6" s="890"/>
      <c r="Q6" s="890"/>
      <c r="R6" s="890"/>
      <c r="S6" s="892"/>
      <c r="T6" s="892"/>
      <c r="U6" s="893">
        <v>49.607489570000013</v>
      </c>
      <c r="V6" s="894">
        <v>49.617937650000016</v>
      </c>
      <c r="AX6" s="1296"/>
      <c r="BT6" s="1296"/>
    </row>
    <row r="7" spans="1:95" s="895" customFormat="1" ht="17.25" customHeight="1" x14ac:dyDescent="0.2">
      <c r="A7" s="883" t="s">
        <v>22</v>
      </c>
      <c r="B7" s="896"/>
      <c r="C7" s="891"/>
      <c r="D7" s="891"/>
      <c r="E7" s="891"/>
      <c r="F7" s="891">
        <v>1.3392279999999999E-2</v>
      </c>
      <c r="G7" s="891">
        <v>7.2376600000000013E-2</v>
      </c>
      <c r="H7" s="891">
        <v>0.41191541999999998</v>
      </c>
      <c r="I7" s="891">
        <v>0.44755558999999989</v>
      </c>
      <c r="J7" s="891">
        <v>0.37945594999999988</v>
      </c>
      <c r="K7" s="891"/>
      <c r="L7" s="891"/>
      <c r="M7" s="891"/>
      <c r="N7" s="891">
        <v>2.9120000000000005E-3</v>
      </c>
      <c r="O7" s="891">
        <v>3.5586000000000003E-3</v>
      </c>
      <c r="P7" s="891"/>
      <c r="Q7" s="891"/>
      <c r="R7" s="891"/>
      <c r="S7" s="897"/>
      <c r="T7" s="897"/>
      <c r="U7" s="898">
        <v>1.3311664399999998</v>
      </c>
      <c r="V7" s="894">
        <v>38.246560999999993</v>
      </c>
    </row>
    <row r="8" spans="1:95" s="895" customFormat="1" ht="17.25" customHeight="1" x14ac:dyDescent="0.2">
      <c r="A8" s="883" t="s">
        <v>23</v>
      </c>
      <c r="B8" s="896"/>
      <c r="C8" s="891"/>
      <c r="D8" s="891"/>
      <c r="E8" s="891"/>
      <c r="F8" s="891">
        <v>0.24785959000000002</v>
      </c>
      <c r="G8" s="891">
        <v>2.4382165500000004</v>
      </c>
      <c r="H8" s="891">
        <v>0.81652416999999999</v>
      </c>
      <c r="I8" s="891">
        <v>5.9853197149999993</v>
      </c>
      <c r="J8" s="891">
        <v>5.3285871750000018</v>
      </c>
      <c r="K8" s="891">
        <v>3.0066536499999996</v>
      </c>
      <c r="L8" s="891">
        <v>33.409419010000008</v>
      </c>
      <c r="M8" s="891">
        <v>16.101877472999988</v>
      </c>
      <c r="N8" s="891">
        <v>0.54856976999999985</v>
      </c>
      <c r="O8" s="891"/>
      <c r="P8" s="891"/>
      <c r="Q8" s="891"/>
      <c r="R8" s="891"/>
      <c r="S8" s="897"/>
      <c r="T8" s="897"/>
      <c r="U8" s="898">
        <v>67.883027102999989</v>
      </c>
      <c r="V8" s="894">
        <v>85.687337827999997</v>
      </c>
    </row>
    <row r="9" spans="1:95" s="895" customFormat="1" ht="17.25" customHeight="1" x14ac:dyDescent="0.2">
      <c r="A9" s="883" t="s">
        <v>24</v>
      </c>
      <c r="B9" s="896"/>
      <c r="C9" s="891"/>
      <c r="D9" s="891"/>
      <c r="E9" s="891"/>
      <c r="F9" s="891"/>
      <c r="G9" s="891"/>
      <c r="H9" s="891">
        <v>35.345355859999998</v>
      </c>
      <c r="I9" s="891">
        <v>33.002728980000001</v>
      </c>
      <c r="J9" s="891">
        <v>10.373779059999999</v>
      </c>
      <c r="K9" s="891">
        <v>24.198158884999998</v>
      </c>
      <c r="L9" s="891">
        <v>22.415562600000008</v>
      </c>
      <c r="M9" s="891">
        <v>8.1724418710000002</v>
      </c>
      <c r="N9" s="891">
        <v>4.1897332899999995</v>
      </c>
      <c r="O9" s="891"/>
      <c r="P9" s="891"/>
      <c r="Q9" s="891"/>
      <c r="R9" s="891"/>
      <c r="S9" s="897"/>
      <c r="T9" s="897"/>
      <c r="U9" s="898">
        <v>137.69776054599998</v>
      </c>
      <c r="V9" s="894">
        <v>137.69776054599998</v>
      </c>
    </row>
    <row r="10" spans="1:95" s="895" customFormat="1" ht="17.25" customHeight="1" x14ac:dyDescent="0.2">
      <c r="A10" s="883" t="s">
        <v>25</v>
      </c>
      <c r="B10" s="896"/>
      <c r="C10" s="891"/>
      <c r="D10" s="891"/>
      <c r="E10" s="891"/>
      <c r="F10" s="891"/>
      <c r="G10" s="891">
        <v>8.2601355900000006E-2</v>
      </c>
      <c r="H10" s="891">
        <v>0.4333002105</v>
      </c>
      <c r="I10" s="891">
        <v>3.9187294697999988</v>
      </c>
      <c r="J10" s="891">
        <v>2.3354405344000009</v>
      </c>
      <c r="K10" s="891">
        <v>24.831183482000007</v>
      </c>
      <c r="L10" s="891">
        <v>28.290041797600001</v>
      </c>
      <c r="M10" s="891">
        <v>3.5853150897999999</v>
      </c>
      <c r="N10" s="891">
        <v>5.07807195</v>
      </c>
      <c r="O10" s="891"/>
      <c r="P10" s="891"/>
      <c r="Q10" s="891"/>
      <c r="R10" s="891"/>
      <c r="S10" s="897"/>
      <c r="T10" s="897"/>
      <c r="U10" s="898">
        <v>68.554683890000007</v>
      </c>
      <c r="V10" s="894">
        <v>68.55508359000001</v>
      </c>
    </row>
    <row r="11" spans="1:95" s="895" customFormat="1" ht="17.25" customHeight="1" x14ac:dyDescent="0.2">
      <c r="A11" s="883" t="s">
        <v>26</v>
      </c>
      <c r="B11" s="896"/>
      <c r="C11" s="891">
        <v>0.18434065999999999</v>
      </c>
      <c r="D11" s="891">
        <v>1.4065491800000001</v>
      </c>
      <c r="E11" s="891">
        <v>7.9624030000000054E-2</v>
      </c>
      <c r="F11" s="891">
        <v>1.2690902599999996</v>
      </c>
      <c r="G11" s="891">
        <v>4.5075296200000023</v>
      </c>
      <c r="H11" s="891">
        <v>5.2467506400000019</v>
      </c>
      <c r="I11" s="891">
        <v>9.472634999999995</v>
      </c>
      <c r="J11" s="891">
        <v>2.8795992700000004</v>
      </c>
      <c r="K11" s="891">
        <v>9.7537006200000036</v>
      </c>
      <c r="L11" s="891">
        <v>116.70721921000005</v>
      </c>
      <c r="M11" s="891">
        <v>5.3946721300000009</v>
      </c>
      <c r="N11" s="891">
        <v>9.3829312499999986</v>
      </c>
      <c r="O11" s="891">
        <v>1.6376127200000006</v>
      </c>
      <c r="P11" s="891">
        <v>2.3511118899999999</v>
      </c>
      <c r="Q11" s="891">
        <v>0.24884931999999998</v>
      </c>
      <c r="R11" s="891"/>
      <c r="S11" s="897"/>
      <c r="T11" s="897"/>
      <c r="U11" s="898">
        <v>170.52221580000003</v>
      </c>
      <c r="V11" s="894">
        <v>170.74351174000003</v>
      </c>
    </row>
    <row r="12" spans="1:95" s="895" customFormat="1" ht="17.25" customHeight="1" x14ac:dyDescent="0.2">
      <c r="A12" s="883" t="s">
        <v>27</v>
      </c>
      <c r="B12" s="896"/>
      <c r="C12" s="891"/>
      <c r="D12" s="891"/>
      <c r="E12" s="891"/>
      <c r="F12" s="891"/>
      <c r="G12" s="891">
        <v>1.8549999999999997E-3</v>
      </c>
      <c r="H12" s="891">
        <v>4.3048549999999998E-2</v>
      </c>
      <c r="I12" s="891">
        <v>0.87109165999999982</v>
      </c>
      <c r="J12" s="891">
        <v>8.2149657000000001E-2</v>
      </c>
      <c r="K12" s="891">
        <v>0.92391424000000033</v>
      </c>
      <c r="L12" s="891">
        <v>20.457627259999999</v>
      </c>
      <c r="M12" s="891">
        <v>79.94623419399997</v>
      </c>
      <c r="N12" s="891">
        <v>50.852264890000008</v>
      </c>
      <c r="O12" s="891">
        <v>54.415122395000019</v>
      </c>
      <c r="P12" s="891">
        <v>4.4282620800000005</v>
      </c>
      <c r="Q12" s="891"/>
      <c r="R12" s="891"/>
      <c r="S12" s="897"/>
      <c r="T12" s="897"/>
      <c r="U12" s="898">
        <v>212.02156992600001</v>
      </c>
      <c r="V12" s="894">
        <v>212.02156992600001</v>
      </c>
    </row>
    <row r="13" spans="1:95" s="895" customFormat="1" ht="17.25" customHeight="1" x14ac:dyDescent="0.2">
      <c r="A13" s="899" t="s">
        <v>28</v>
      </c>
      <c r="B13" s="900">
        <v>9.0286869999999991E-2</v>
      </c>
      <c r="C13" s="901">
        <v>9.550338999999998E-2</v>
      </c>
      <c r="D13" s="901">
        <v>1.3737200000000001E-3</v>
      </c>
      <c r="E13" s="901">
        <v>7.5374999999999998E-2</v>
      </c>
      <c r="F13" s="901"/>
      <c r="G13" s="901"/>
      <c r="H13" s="901"/>
      <c r="I13" s="901"/>
      <c r="J13" s="901"/>
      <c r="K13" s="901"/>
      <c r="L13" s="901"/>
      <c r="M13" s="901"/>
      <c r="N13" s="901"/>
      <c r="O13" s="901"/>
      <c r="P13" s="901"/>
      <c r="Q13" s="901"/>
      <c r="R13" s="901"/>
      <c r="S13" s="902"/>
      <c r="T13" s="902"/>
      <c r="U13" s="903">
        <v>0.26253897999999998</v>
      </c>
      <c r="V13" s="894">
        <v>0.26253897999999998</v>
      </c>
    </row>
    <row r="14" spans="1:95" s="895" customFormat="1" ht="17.25" customHeight="1" x14ac:dyDescent="0.2">
      <c r="A14" s="904" t="s">
        <v>34</v>
      </c>
      <c r="B14" s="905">
        <v>9.0286869999999991E-2</v>
      </c>
      <c r="C14" s="905">
        <v>0.27984404999999996</v>
      </c>
      <c r="D14" s="905">
        <v>2.2146853400000004</v>
      </c>
      <c r="E14" s="905">
        <v>20.013140710000009</v>
      </c>
      <c r="F14" s="905">
        <v>6.712624169999998</v>
      </c>
      <c r="G14" s="905">
        <v>8.079556355900003</v>
      </c>
      <c r="H14" s="905">
        <v>44.709860290500004</v>
      </c>
      <c r="I14" s="905">
        <v>56.333089674799993</v>
      </c>
      <c r="J14" s="905">
        <v>21.379011646399999</v>
      </c>
      <c r="K14" s="905">
        <v>64.585199507000013</v>
      </c>
      <c r="L14" s="905">
        <v>221.69047219760009</v>
      </c>
      <c r="M14" s="905">
        <v>115.41966160779995</v>
      </c>
      <c r="N14" s="905">
        <v>83.288502829999999</v>
      </c>
      <c r="O14" s="905">
        <v>56.056293715000017</v>
      </c>
      <c r="P14" s="905">
        <v>6.77937397</v>
      </c>
      <c r="Q14" s="905">
        <v>0.24884931999999998</v>
      </c>
      <c r="R14" s="905">
        <v>0</v>
      </c>
      <c r="S14" s="905"/>
      <c r="T14" s="905">
        <v>0</v>
      </c>
      <c r="U14" s="905">
        <v>707.88045225500002</v>
      </c>
      <c r="V14" s="906">
        <v>762.83230126000001</v>
      </c>
    </row>
    <row r="15" spans="1:95" s="895" customFormat="1" ht="17.25" customHeight="1" x14ac:dyDescent="0.2">
      <c r="A15" s="883" t="s">
        <v>29</v>
      </c>
      <c r="B15" s="896"/>
      <c r="C15" s="891"/>
      <c r="D15" s="891"/>
      <c r="E15" s="891"/>
      <c r="F15" s="891">
        <v>0.92804918000000014</v>
      </c>
      <c r="G15" s="891">
        <v>0.69856940000000101</v>
      </c>
      <c r="H15" s="891">
        <v>3.5732472500000028</v>
      </c>
      <c r="I15" s="891">
        <v>8.9102411700000008</v>
      </c>
      <c r="J15" s="891">
        <v>2.6271179800000004</v>
      </c>
      <c r="K15" s="891">
        <v>13.328043020000001</v>
      </c>
      <c r="L15" s="891">
        <v>10.649226129999999</v>
      </c>
      <c r="M15" s="891">
        <v>0.23372535999999999</v>
      </c>
      <c r="N15" s="891">
        <v>12.733616020000003</v>
      </c>
      <c r="O15" s="891">
        <v>4.3010103599999994</v>
      </c>
      <c r="P15" s="891">
        <v>7.1973193900000014</v>
      </c>
      <c r="Q15" s="891"/>
      <c r="R15" s="891"/>
      <c r="S15" s="897"/>
      <c r="T15" s="897">
        <v>8.3873139999999999E-2</v>
      </c>
      <c r="U15" s="898">
        <v>65.264038400000004</v>
      </c>
      <c r="V15" s="894">
        <v>65.264038400000004</v>
      </c>
    </row>
    <row r="16" spans="1:95" s="895" customFormat="1" ht="17.25" customHeight="1" x14ac:dyDescent="0.2">
      <c r="A16" s="883" t="s">
        <v>32</v>
      </c>
      <c r="B16" s="896"/>
      <c r="C16" s="891">
        <v>2.8869999999999998E-3</v>
      </c>
      <c r="D16" s="891"/>
      <c r="E16" s="891"/>
      <c r="F16" s="891"/>
      <c r="G16" s="891"/>
      <c r="H16" s="891"/>
      <c r="I16" s="891"/>
      <c r="J16" s="891"/>
      <c r="K16" s="891"/>
      <c r="L16" s="891"/>
      <c r="M16" s="891"/>
      <c r="N16" s="891"/>
      <c r="O16" s="891"/>
      <c r="P16" s="891"/>
      <c r="Q16" s="891"/>
      <c r="R16" s="891"/>
      <c r="S16" s="897"/>
      <c r="T16" s="897"/>
      <c r="U16" s="898">
        <v>2.8869999999999998E-3</v>
      </c>
      <c r="V16" s="894">
        <v>2.8869999999999998E-3</v>
      </c>
    </row>
    <row r="17" spans="1:22" s="895" customFormat="1" ht="17.25" customHeight="1" x14ac:dyDescent="0.2">
      <c r="A17" s="883" t="s">
        <v>30</v>
      </c>
      <c r="B17" s="896"/>
      <c r="C17" s="891"/>
      <c r="D17" s="891"/>
      <c r="E17" s="891"/>
      <c r="F17" s="891"/>
      <c r="G17" s="891"/>
      <c r="H17" s="891"/>
      <c r="I17" s="891"/>
      <c r="J17" s="891"/>
      <c r="K17" s="891"/>
      <c r="L17" s="891"/>
      <c r="M17" s="891"/>
      <c r="N17" s="891"/>
      <c r="O17" s="891">
        <v>3.410065400000001</v>
      </c>
      <c r="P17" s="891"/>
      <c r="Q17" s="891"/>
      <c r="R17" s="891"/>
      <c r="S17" s="897"/>
      <c r="T17" s="897"/>
      <c r="U17" s="898">
        <v>3.410065400000001</v>
      </c>
      <c r="V17" s="894">
        <v>3.410065400000001</v>
      </c>
    </row>
    <row r="18" spans="1:22" s="895" customFormat="1" ht="17.25" customHeight="1" x14ac:dyDescent="0.2">
      <c r="A18" s="883" t="s">
        <v>31</v>
      </c>
      <c r="B18" s="896"/>
      <c r="C18" s="891"/>
      <c r="D18" s="891"/>
      <c r="E18" s="891"/>
      <c r="F18" s="891"/>
      <c r="G18" s="891">
        <v>3.7476264999999995E-2</v>
      </c>
      <c r="H18" s="891">
        <v>5.9217780000000005E-2</v>
      </c>
      <c r="I18" s="891"/>
      <c r="J18" s="891"/>
      <c r="K18" s="891"/>
      <c r="L18" s="891"/>
      <c r="M18" s="891"/>
      <c r="N18" s="891"/>
      <c r="O18" s="891"/>
      <c r="P18" s="891"/>
      <c r="Q18" s="891"/>
      <c r="R18" s="891"/>
      <c r="S18" s="897"/>
      <c r="T18" s="897"/>
      <c r="U18" s="898">
        <v>9.6694045000000006E-2</v>
      </c>
      <c r="V18" s="894">
        <v>0.186368745</v>
      </c>
    </row>
    <row r="19" spans="1:22" s="895" customFormat="1" ht="17.25" customHeight="1" x14ac:dyDescent="0.2">
      <c r="A19" s="883" t="s">
        <v>69</v>
      </c>
      <c r="B19" s="896"/>
      <c r="C19" s="891"/>
      <c r="D19" s="891"/>
      <c r="E19" s="891"/>
      <c r="F19" s="891"/>
      <c r="G19" s="891"/>
      <c r="H19" s="891"/>
      <c r="I19" s="891"/>
      <c r="J19" s="891"/>
      <c r="K19" s="891"/>
      <c r="L19" s="891"/>
      <c r="M19" s="891"/>
      <c r="N19" s="891"/>
      <c r="O19" s="891"/>
      <c r="P19" s="891"/>
      <c r="Q19" s="891"/>
      <c r="R19" s="891"/>
      <c r="S19" s="897"/>
      <c r="T19" s="897"/>
      <c r="U19" s="898">
        <v>0</v>
      </c>
      <c r="V19" s="894">
        <v>0.49753357999999998</v>
      </c>
    </row>
    <row r="20" spans="1:22" s="895" customFormat="1" ht="17.25" customHeight="1" x14ac:dyDescent="0.2">
      <c r="A20" s="883" t="s">
        <v>77</v>
      </c>
      <c r="B20" s="896"/>
      <c r="C20" s="896"/>
      <c r="D20" s="896"/>
      <c r="E20" s="896"/>
      <c r="F20" s="896"/>
      <c r="G20" s="896"/>
      <c r="H20" s="896"/>
      <c r="I20" s="896"/>
      <c r="J20" s="896"/>
      <c r="K20" s="896"/>
      <c r="L20" s="896"/>
      <c r="M20" s="896">
        <v>0.13150568000000001</v>
      </c>
      <c r="N20" s="896"/>
      <c r="O20" s="896"/>
      <c r="P20" s="896"/>
      <c r="Q20" s="896"/>
      <c r="R20" s="896"/>
      <c r="S20" s="896"/>
      <c r="T20" s="896"/>
      <c r="U20" s="898">
        <v>0.13150568000000001</v>
      </c>
      <c r="V20" s="894">
        <v>0.13150568000000001</v>
      </c>
    </row>
    <row r="21" spans="1:22" s="895" customFormat="1" ht="17.25" customHeight="1" x14ac:dyDescent="0.2">
      <c r="A21" s="883" t="s">
        <v>217</v>
      </c>
      <c r="B21" s="896"/>
      <c r="C21" s="891"/>
      <c r="D21" s="891"/>
      <c r="E21" s="891"/>
      <c r="F21" s="891"/>
      <c r="G21" s="891"/>
      <c r="H21" s="891"/>
      <c r="I21" s="891"/>
      <c r="J21" s="891"/>
      <c r="K21" s="891"/>
      <c r="L21" s="891">
        <v>10.3206223</v>
      </c>
      <c r="M21" s="891"/>
      <c r="N21" s="891"/>
      <c r="O21" s="891">
        <v>5.7242073000000007</v>
      </c>
      <c r="P21" s="891"/>
      <c r="Q21" s="891"/>
      <c r="R21" s="891"/>
      <c r="S21" s="897"/>
      <c r="T21" s="897"/>
      <c r="U21" s="898">
        <v>16.0448296</v>
      </c>
      <c r="V21" s="894">
        <v>16.0448296</v>
      </c>
    </row>
    <row r="22" spans="1:22" s="895" customFormat="1" ht="17.25" customHeight="1" x14ac:dyDescent="0.2">
      <c r="A22" s="883" t="s">
        <v>254</v>
      </c>
      <c r="B22" s="896"/>
      <c r="C22" s="896"/>
      <c r="D22" s="896"/>
      <c r="E22" s="896"/>
      <c r="F22" s="896"/>
      <c r="G22" s="896"/>
      <c r="H22" s="896"/>
      <c r="I22" s="896"/>
      <c r="J22" s="896">
        <v>16.819879536436648</v>
      </c>
      <c r="K22" s="896">
        <v>1.7433200000000002</v>
      </c>
      <c r="L22" s="896">
        <v>4.2508485700000005</v>
      </c>
      <c r="M22" s="896">
        <v>9.9719570699999984</v>
      </c>
      <c r="N22" s="896">
        <v>0.90651660000000001</v>
      </c>
      <c r="O22" s="896">
        <v>7.0045923999999999</v>
      </c>
      <c r="P22" s="896"/>
      <c r="Q22" s="896"/>
      <c r="R22" s="896"/>
      <c r="S22" s="896"/>
      <c r="T22" s="896"/>
      <c r="U22" s="898">
        <v>40.697114176436649</v>
      </c>
      <c r="V22" s="894">
        <v>40.697114176436649</v>
      </c>
    </row>
    <row r="23" spans="1:22" s="895" customFormat="1" ht="17.25" customHeight="1" x14ac:dyDescent="0.2">
      <c r="A23" s="883" t="s">
        <v>185</v>
      </c>
      <c r="B23" s="896"/>
      <c r="C23" s="891"/>
      <c r="D23" s="891"/>
      <c r="E23" s="891"/>
      <c r="F23" s="891"/>
      <c r="G23" s="891"/>
      <c r="H23" s="891"/>
      <c r="I23" s="891"/>
      <c r="J23" s="891">
        <v>5.583308014</v>
      </c>
      <c r="K23" s="891">
        <v>12.733299533</v>
      </c>
      <c r="L23" s="891">
        <v>1.7208455600000001</v>
      </c>
      <c r="M23" s="891">
        <v>0.121512</v>
      </c>
      <c r="N23" s="891">
        <v>0.77821611000000002</v>
      </c>
      <c r="O23" s="891">
        <v>0.57308101000000011</v>
      </c>
      <c r="P23" s="891"/>
      <c r="Q23" s="891"/>
      <c r="R23" s="891"/>
      <c r="S23" s="897"/>
      <c r="T23" s="897"/>
      <c r="U23" s="898">
        <v>21.510262226999998</v>
      </c>
      <c r="V23" s="894">
        <v>21.510262226999998</v>
      </c>
    </row>
    <row r="24" spans="1:22" s="895" customFormat="1" ht="17.25" customHeight="1" x14ac:dyDescent="0.2">
      <c r="A24" s="883" t="s">
        <v>299</v>
      </c>
      <c r="B24" s="896"/>
      <c r="C24" s="896"/>
      <c r="D24" s="896"/>
      <c r="E24" s="896"/>
      <c r="F24" s="896"/>
      <c r="G24" s="896"/>
      <c r="H24" s="896"/>
      <c r="I24" s="896"/>
      <c r="J24" s="896"/>
      <c r="K24" s="896"/>
      <c r="L24" s="896">
        <v>1.2901785400000001</v>
      </c>
      <c r="M24" s="896"/>
      <c r="N24" s="896">
        <v>1.07123364</v>
      </c>
      <c r="O24" s="896"/>
      <c r="P24" s="896">
        <v>0.9603633800000001</v>
      </c>
      <c r="Q24" s="896">
        <v>1.0851757099999999</v>
      </c>
      <c r="R24" s="896"/>
      <c r="S24" s="896"/>
      <c r="T24" s="896"/>
      <c r="U24" s="898">
        <v>4.4069512700000004</v>
      </c>
      <c r="V24" s="894">
        <v>4.4069512700000004</v>
      </c>
    </row>
    <row r="25" spans="1:22" s="895" customFormat="1" ht="17.25" customHeight="1" x14ac:dyDescent="0.2">
      <c r="A25" s="883" t="s">
        <v>448</v>
      </c>
      <c r="B25" s="896"/>
      <c r="C25" s="896"/>
      <c r="D25" s="896"/>
      <c r="E25" s="896"/>
      <c r="F25" s="896"/>
      <c r="G25" s="896"/>
      <c r="H25" s="896"/>
      <c r="I25" s="896">
        <v>1.3756185000000001</v>
      </c>
      <c r="J25" s="896">
        <v>1.1216708100000001</v>
      </c>
      <c r="K25" s="896"/>
      <c r="L25" s="896"/>
      <c r="M25" s="896"/>
      <c r="N25" s="896"/>
      <c r="O25" s="896"/>
      <c r="P25" s="896"/>
      <c r="Q25" s="896"/>
      <c r="R25" s="896"/>
      <c r="S25" s="896"/>
      <c r="T25" s="896"/>
      <c r="U25" s="898">
        <v>2.4972893100000002</v>
      </c>
      <c r="V25" s="894">
        <v>2.4972893100000002</v>
      </c>
    </row>
    <row r="26" spans="1:22" s="895" customFormat="1" ht="17.25" customHeight="1" x14ac:dyDescent="0.2">
      <c r="A26" s="883" t="s">
        <v>297</v>
      </c>
      <c r="B26" s="896"/>
      <c r="C26" s="896"/>
      <c r="D26" s="896"/>
      <c r="E26" s="896"/>
      <c r="F26" s="896"/>
      <c r="G26" s="896"/>
      <c r="H26" s="896"/>
      <c r="I26" s="896"/>
      <c r="J26" s="896"/>
      <c r="K26" s="896"/>
      <c r="L26" s="896"/>
      <c r="M26" s="896"/>
      <c r="N26" s="896"/>
      <c r="O26" s="896">
        <v>10.684611511000002</v>
      </c>
      <c r="P26" s="896"/>
      <c r="Q26" s="896"/>
      <c r="R26" s="896"/>
      <c r="S26" s="896"/>
      <c r="T26" s="896"/>
      <c r="U26" s="898">
        <v>10.684611511000002</v>
      </c>
      <c r="V26" s="894">
        <v>10.684611511000002</v>
      </c>
    </row>
    <row r="27" spans="1:22" s="895" customFormat="1" ht="17.25" customHeight="1" x14ac:dyDescent="0.2">
      <c r="A27" s="883" t="s">
        <v>331</v>
      </c>
      <c r="B27" s="896"/>
      <c r="C27" s="896"/>
      <c r="D27" s="896"/>
      <c r="E27" s="896"/>
      <c r="F27" s="896"/>
      <c r="G27" s="896"/>
      <c r="H27" s="896"/>
      <c r="I27" s="896"/>
      <c r="J27" s="896"/>
      <c r="K27" s="896">
        <v>0.64357567999999998</v>
      </c>
      <c r="L27" s="896"/>
      <c r="M27" s="896">
        <v>9.7004000000000007E-2</v>
      </c>
      <c r="N27" s="896"/>
      <c r="O27" s="896"/>
      <c r="P27" s="896"/>
      <c r="Q27" s="896"/>
      <c r="R27" s="896"/>
      <c r="S27" s="896"/>
      <c r="T27" s="896"/>
      <c r="U27" s="898">
        <v>0.74057967999999996</v>
      </c>
      <c r="V27" s="894">
        <v>0.74057967999999996</v>
      </c>
    </row>
    <row r="28" spans="1:22" s="895" customFormat="1" ht="27" customHeight="1" x14ac:dyDescent="0.2">
      <c r="A28" s="907" t="s">
        <v>429</v>
      </c>
      <c r="B28" s="896"/>
      <c r="C28" s="896"/>
      <c r="D28" s="896"/>
      <c r="E28" s="896"/>
      <c r="F28" s="896"/>
      <c r="G28" s="896"/>
      <c r="H28" s="896"/>
      <c r="I28" s="896"/>
      <c r="J28" s="896"/>
      <c r="K28" s="896"/>
      <c r="L28" s="896"/>
      <c r="M28" s="896"/>
      <c r="N28" s="896"/>
      <c r="O28" s="896">
        <v>16.704555537000005</v>
      </c>
      <c r="P28" s="896"/>
      <c r="Q28" s="896"/>
      <c r="R28" s="896"/>
      <c r="S28" s="896"/>
      <c r="T28" s="896"/>
      <c r="U28" s="898">
        <v>16.704555537000005</v>
      </c>
      <c r="V28" s="894">
        <v>16.704555537000005</v>
      </c>
    </row>
    <row r="29" spans="1:22" s="895" customFormat="1" ht="17.25" customHeight="1" x14ac:dyDescent="0.2">
      <c r="A29" s="883" t="s">
        <v>351</v>
      </c>
      <c r="B29" s="896"/>
      <c r="C29" s="896"/>
      <c r="D29" s="896"/>
      <c r="E29" s="896"/>
      <c r="F29" s="896"/>
      <c r="G29" s="896"/>
      <c r="H29" s="896">
        <v>5.61624722</v>
      </c>
      <c r="I29" s="896"/>
      <c r="J29" s="896"/>
      <c r="K29" s="896"/>
      <c r="L29" s="896"/>
      <c r="M29" s="896"/>
      <c r="N29" s="896"/>
      <c r="O29" s="896"/>
      <c r="P29" s="896"/>
      <c r="Q29" s="896"/>
      <c r="R29" s="896"/>
      <c r="S29" s="896"/>
      <c r="T29" s="896"/>
      <c r="U29" s="898">
        <v>5.61624722</v>
      </c>
      <c r="V29" s="894">
        <v>5.61624722</v>
      </c>
    </row>
    <row r="30" spans="1:22" s="895" customFormat="1" ht="17.25" customHeight="1" x14ac:dyDescent="0.2">
      <c r="A30" s="883" t="s">
        <v>373</v>
      </c>
      <c r="B30" s="896"/>
      <c r="C30" s="896"/>
      <c r="D30" s="896"/>
      <c r="E30" s="896"/>
      <c r="F30" s="896"/>
      <c r="G30" s="896"/>
      <c r="H30" s="896"/>
      <c r="I30" s="896"/>
      <c r="J30" s="896">
        <v>4.3694605099999997</v>
      </c>
      <c r="K30" s="896">
        <v>0.1366</v>
      </c>
      <c r="L30" s="896">
        <v>2.4916339399999998</v>
      </c>
      <c r="M30" s="896"/>
      <c r="N30" s="896"/>
      <c r="O30" s="896"/>
      <c r="P30" s="896"/>
      <c r="Q30" s="896"/>
      <c r="R30" s="896"/>
      <c r="S30" s="896"/>
      <c r="T30" s="896"/>
      <c r="U30" s="898">
        <v>6.9976944499999991</v>
      </c>
      <c r="V30" s="894">
        <v>6.9976944499999991</v>
      </c>
    </row>
    <row r="31" spans="1:22" s="895" customFormat="1" ht="17.25" customHeight="1" x14ac:dyDescent="0.2">
      <c r="A31" s="883" t="s">
        <v>372</v>
      </c>
      <c r="B31" s="896"/>
      <c r="C31" s="896"/>
      <c r="D31" s="896"/>
      <c r="E31" s="896"/>
      <c r="F31" s="896"/>
      <c r="G31" s="896"/>
      <c r="H31" s="896"/>
      <c r="I31" s="896">
        <v>0.29615843000000003</v>
      </c>
      <c r="J31" s="896">
        <v>3.5381900000000002</v>
      </c>
      <c r="K31" s="896"/>
      <c r="L31" s="896"/>
      <c r="M31" s="896"/>
      <c r="N31" s="896"/>
      <c r="O31" s="896"/>
      <c r="P31" s="896"/>
      <c r="Q31" s="896"/>
      <c r="R31" s="896"/>
      <c r="S31" s="896"/>
      <c r="T31" s="896"/>
      <c r="U31" s="898">
        <v>3.8343484300000004</v>
      </c>
      <c r="V31" s="894">
        <v>3.8343484300000004</v>
      </c>
    </row>
    <row r="32" spans="1:22" s="895" customFormat="1" ht="17.25" customHeight="1" x14ac:dyDescent="0.2">
      <c r="A32" s="883" t="s">
        <v>349</v>
      </c>
      <c r="B32" s="896"/>
      <c r="C32" s="896"/>
      <c r="D32" s="896"/>
      <c r="E32" s="896"/>
      <c r="F32" s="896"/>
      <c r="G32" s="896"/>
      <c r="H32" s="896"/>
      <c r="I32" s="896">
        <v>3.4501557599999999</v>
      </c>
      <c r="J32" s="896"/>
      <c r="K32" s="896"/>
      <c r="L32" s="896"/>
      <c r="M32" s="896"/>
      <c r="N32" s="896"/>
      <c r="O32" s="896"/>
      <c r="P32" s="896"/>
      <c r="Q32" s="896"/>
      <c r="R32" s="896"/>
      <c r="S32" s="896"/>
      <c r="T32" s="896"/>
      <c r="U32" s="898">
        <v>3.4501557599999999</v>
      </c>
      <c r="V32" s="894">
        <v>3.4501557599999999</v>
      </c>
    </row>
    <row r="33" spans="1:22" s="895" customFormat="1" ht="17.25" customHeight="1" x14ac:dyDescent="0.2">
      <c r="A33" s="883" t="s">
        <v>447</v>
      </c>
      <c r="B33" s="896"/>
      <c r="C33" s="896"/>
      <c r="D33" s="896"/>
      <c r="E33" s="896"/>
      <c r="F33" s="896"/>
      <c r="G33" s="896"/>
      <c r="H33" s="896"/>
      <c r="I33" s="896"/>
      <c r="J33" s="896"/>
      <c r="K33" s="896"/>
      <c r="L33" s="896"/>
      <c r="M33" s="896"/>
      <c r="N33" s="896"/>
      <c r="O33" s="896">
        <v>2.7199999910000003</v>
      </c>
      <c r="P33" s="896"/>
      <c r="Q33" s="896"/>
      <c r="R33" s="896"/>
      <c r="S33" s="896"/>
      <c r="T33" s="896"/>
      <c r="U33" s="898">
        <v>2.7199999910000003</v>
      </c>
      <c r="V33" s="894">
        <v>2.7199999910000003</v>
      </c>
    </row>
    <row r="34" spans="1:22" s="895" customFormat="1" ht="17.25" customHeight="1" x14ac:dyDescent="0.2">
      <c r="A34" s="904" t="s">
        <v>258</v>
      </c>
      <c r="B34" s="905">
        <v>9.0286869999999991E-2</v>
      </c>
      <c r="C34" s="905">
        <v>0.28273104999999993</v>
      </c>
      <c r="D34" s="905">
        <v>2.2146853400000004</v>
      </c>
      <c r="E34" s="905">
        <v>20.013140710000009</v>
      </c>
      <c r="F34" s="905">
        <v>7.6406733499999984</v>
      </c>
      <c r="G34" s="905">
        <v>8.8156020209000037</v>
      </c>
      <c r="H34" s="905">
        <v>53.958572540500001</v>
      </c>
      <c r="I34" s="905">
        <v>70.365263534800008</v>
      </c>
      <c r="J34" s="905">
        <v>55.438638496836646</v>
      </c>
      <c r="K34" s="905">
        <v>93.170037740000012</v>
      </c>
      <c r="L34" s="908">
        <v>252.41382723760006</v>
      </c>
      <c r="M34" s="908">
        <v>125.97536571779995</v>
      </c>
      <c r="N34" s="905">
        <v>98.778085200000007</v>
      </c>
      <c r="O34" s="905">
        <v>107.178417224</v>
      </c>
      <c r="P34" s="905">
        <v>14.937056740000003</v>
      </c>
      <c r="Q34" s="905">
        <v>1.3340250299999998</v>
      </c>
      <c r="R34" s="905">
        <v>0</v>
      </c>
      <c r="S34" s="905"/>
      <c r="T34" s="905">
        <v>8.3873139999999999E-2</v>
      </c>
      <c r="U34" s="905">
        <v>912.69028194243685</v>
      </c>
      <c r="V34" s="906">
        <v>968.22933922743675</v>
      </c>
    </row>
    <row r="35" spans="1:22" s="895" customFormat="1" ht="17.25" customHeight="1" x14ac:dyDescent="0.2">
      <c r="A35" s="883" t="s">
        <v>176</v>
      </c>
      <c r="B35" s="896"/>
      <c r="C35" s="896"/>
      <c r="D35" s="896"/>
      <c r="E35" s="896"/>
      <c r="F35" s="896"/>
      <c r="G35" s="896"/>
      <c r="H35" s="896"/>
      <c r="I35" s="896"/>
      <c r="J35" s="896"/>
      <c r="K35" s="896"/>
      <c r="L35" s="896"/>
      <c r="M35" s="896"/>
      <c r="N35" s="896"/>
      <c r="O35" s="896"/>
      <c r="P35" s="896"/>
      <c r="Q35" s="896"/>
      <c r="R35" s="896"/>
      <c r="S35" s="896"/>
      <c r="T35" s="896"/>
      <c r="U35" s="898">
        <v>0</v>
      </c>
      <c r="V35" s="894">
        <v>6.1796244400000004</v>
      </c>
    </row>
    <row r="36" spans="1:22" s="895" customFormat="1" ht="17.25" customHeight="1" x14ac:dyDescent="0.2">
      <c r="A36" s="883" t="s">
        <v>241</v>
      </c>
      <c r="B36" s="896"/>
      <c r="C36" s="891"/>
      <c r="D36" s="891"/>
      <c r="E36" s="891"/>
      <c r="F36" s="891"/>
      <c r="G36" s="891"/>
      <c r="H36" s="891"/>
      <c r="I36" s="891"/>
      <c r="J36" s="891">
        <v>4.1491590000000002E-2</v>
      </c>
      <c r="K36" s="891"/>
      <c r="L36" s="891"/>
      <c r="M36" s="891">
        <v>1.1611599699999999</v>
      </c>
      <c r="N36" s="891"/>
      <c r="O36" s="891"/>
      <c r="P36" s="891"/>
      <c r="Q36" s="891"/>
      <c r="R36" s="891"/>
      <c r="S36" s="897"/>
      <c r="T36" s="897">
        <v>0.17449561999999996</v>
      </c>
      <c r="U36" s="898">
        <v>1.3771471799999997</v>
      </c>
      <c r="V36" s="894">
        <v>1.3771471799999997</v>
      </c>
    </row>
    <row r="37" spans="1:22" s="895" customFormat="1" ht="17.25" customHeight="1" x14ac:dyDescent="0.2">
      <c r="A37" s="883" t="s">
        <v>119</v>
      </c>
      <c r="B37" s="896"/>
      <c r="C37" s="891"/>
      <c r="D37" s="891"/>
      <c r="E37" s="891"/>
      <c r="F37" s="891"/>
      <c r="G37" s="891"/>
      <c r="H37" s="891">
        <v>0.20636379999999999</v>
      </c>
      <c r="I37" s="891"/>
      <c r="J37" s="891"/>
      <c r="K37" s="891"/>
      <c r="L37" s="891"/>
      <c r="M37" s="891">
        <v>9.3733330000000004E-2</v>
      </c>
      <c r="N37" s="891"/>
      <c r="O37" s="891"/>
      <c r="P37" s="891"/>
      <c r="Q37" s="891"/>
      <c r="R37" s="891"/>
      <c r="S37" s="897"/>
      <c r="T37" s="897"/>
      <c r="U37" s="898">
        <v>0.30009712999999999</v>
      </c>
      <c r="V37" s="894">
        <v>0.30009712999999999</v>
      </c>
    </row>
    <row r="38" spans="1:22" s="895" customFormat="1" ht="17.25" customHeight="1" x14ac:dyDescent="0.2">
      <c r="A38" s="883" t="s">
        <v>213</v>
      </c>
      <c r="B38" s="896"/>
      <c r="C38" s="891"/>
      <c r="D38" s="891"/>
      <c r="E38" s="891"/>
      <c r="F38" s="891"/>
      <c r="G38" s="891"/>
      <c r="H38" s="891"/>
      <c r="I38" s="891"/>
      <c r="J38" s="891"/>
      <c r="K38" s="891">
        <v>18.034604210000001</v>
      </c>
      <c r="L38" s="891"/>
      <c r="M38" s="891"/>
      <c r="N38" s="891"/>
      <c r="O38" s="891"/>
      <c r="P38" s="891"/>
      <c r="Q38" s="891"/>
      <c r="R38" s="891"/>
      <c r="S38" s="897"/>
      <c r="T38" s="897"/>
      <c r="U38" s="898">
        <v>18.034604210000001</v>
      </c>
      <c r="V38" s="894">
        <v>18.034604210000001</v>
      </c>
    </row>
    <row r="39" spans="1:22" s="895" customFormat="1" ht="17.25" customHeight="1" x14ac:dyDescent="0.2">
      <c r="A39" s="883" t="s">
        <v>239</v>
      </c>
      <c r="B39" s="896"/>
      <c r="C39" s="891"/>
      <c r="D39" s="891"/>
      <c r="E39" s="891"/>
      <c r="F39" s="891"/>
      <c r="G39" s="891"/>
      <c r="H39" s="891"/>
      <c r="I39" s="891"/>
      <c r="J39" s="891">
        <v>0.17929428000000003</v>
      </c>
      <c r="K39" s="891">
        <v>0.24891775999999999</v>
      </c>
      <c r="L39" s="891"/>
      <c r="M39" s="891"/>
      <c r="N39" s="891"/>
      <c r="O39" s="891"/>
      <c r="P39" s="891"/>
      <c r="Q39" s="891"/>
      <c r="R39" s="891"/>
      <c r="S39" s="897"/>
      <c r="T39" s="897"/>
      <c r="U39" s="898">
        <v>0.42821204000000002</v>
      </c>
      <c r="V39" s="894">
        <v>0.42821204000000002</v>
      </c>
    </row>
    <row r="40" spans="1:22" s="895" customFormat="1" ht="17.25" customHeight="1" x14ac:dyDescent="0.2">
      <c r="A40" s="883" t="s">
        <v>130</v>
      </c>
      <c r="B40" s="896"/>
      <c r="C40" s="891"/>
      <c r="D40" s="891"/>
      <c r="E40" s="891"/>
      <c r="F40" s="891"/>
      <c r="G40" s="891"/>
      <c r="H40" s="891">
        <v>0.11584146999999999</v>
      </c>
      <c r="I40" s="891"/>
      <c r="J40" s="891"/>
      <c r="K40" s="891"/>
      <c r="L40" s="891"/>
      <c r="M40" s="891"/>
      <c r="N40" s="891"/>
      <c r="O40" s="891"/>
      <c r="P40" s="891"/>
      <c r="Q40" s="891"/>
      <c r="R40" s="891"/>
      <c r="S40" s="897"/>
      <c r="T40" s="897"/>
      <c r="U40" s="898">
        <v>0.11584146999999999</v>
      </c>
      <c r="V40" s="894">
        <v>0.11584146999999999</v>
      </c>
    </row>
    <row r="41" spans="1:22" s="895" customFormat="1" ht="17.25" customHeight="1" x14ac:dyDescent="0.2">
      <c r="A41" s="883" t="s">
        <v>240</v>
      </c>
      <c r="B41" s="896"/>
      <c r="C41" s="891"/>
      <c r="D41" s="891"/>
      <c r="E41" s="891"/>
      <c r="F41" s="891"/>
      <c r="G41" s="891"/>
      <c r="H41" s="891"/>
      <c r="I41" s="891"/>
      <c r="J41" s="891"/>
      <c r="K41" s="891"/>
      <c r="L41" s="891">
        <v>4.0372453000000013</v>
      </c>
      <c r="M41" s="891"/>
      <c r="N41" s="891"/>
      <c r="O41" s="891"/>
      <c r="P41" s="891"/>
      <c r="Q41" s="891"/>
      <c r="R41" s="891"/>
      <c r="S41" s="897"/>
      <c r="T41" s="897"/>
      <c r="U41" s="898">
        <v>4.0372453000000013</v>
      </c>
      <c r="V41" s="894">
        <v>4.0372453000000013</v>
      </c>
    </row>
    <row r="42" spans="1:22" s="895" customFormat="1" ht="17.25" customHeight="1" x14ac:dyDescent="0.2">
      <c r="A42" s="883" t="s">
        <v>143</v>
      </c>
      <c r="B42" s="896"/>
      <c r="C42" s="891"/>
      <c r="D42" s="891"/>
      <c r="E42" s="891"/>
      <c r="F42" s="891"/>
      <c r="G42" s="891"/>
      <c r="H42" s="891"/>
      <c r="I42" s="891"/>
      <c r="J42" s="891"/>
      <c r="K42" s="891"/>
      <c r="L42" s="891">
        <v>1.3908227800000001</v>
      </c>
      <c r="M42" s="891">
        <v>0.60489351999999996</v>
      </c>
      <c r="N42" s="891">
        <v>2.2468124899999999</v>
      </c>
      <c r="O42" s="891">
        <v>1.7869661800000001</v>
      </c>
      <c r="P42" s="891">
        <v>0</v>
      </c>
      <c r="Q42" s="891">
        <v>0</v>
      </c>
      <c r="R42" s="891">
        <v>7.2429145599999991</v>
      </c>
      <c r="S42" s="897"/>
      <c r="T42" s="897"/>
      <c r="U42" s="898">
        <v>13.272409529999999</v>
      </c>
      <c r="V42" s="894">
        <v>13.272409529999999</v>
      </c>
    </row>
    <row r="43" spans="1:22" s="895" customFormat="1" ht="17.25" customHeight="1" x14ac:dyDescent="0.2">
      <c r="A43" s="883" t="s">
        <v>255</v>
      </c>
      <c r="B43" s="896"/>
      <c r="C43" s="891"/>
      <c r="D43" s="891"/>
      <c r="E43" s="891"/>
      <c r="F43" s="891"/>
      <c r="G43" s="891"/>
      <c r="H43" s="891">
        <v>0.30348899999999995</v>
      </c>
      <c r="I43" s="891"/>
      <c r="J43" s="891"/>
      <c r="K43" s="891"/>
      <c r="L43" s="891"/>
      <c r="M43" s="891"/>
      <c r="N43" s="891"/>
      <c r="O43" s="891"/>
      <c r="P43" s="891"/>
      <c r="Q43" s="891"/>
      <c r="R43" s="891"/>
      <c r="S43" s="897"/>
      <c r="T43" s="897"/>
      <c r="U43" s="898">
        <v>0.30348899999999995</v>
      </c>
      <c r="V43" s="894">
        <v>0.30348899999999995</v>
      </c>
    </row>
    <row r="44" spans="1:22" s="895" customFormat="1" ht="17.25" customHeight="1" x14ac:dyDescent="0.2">
      <c r="A44" s="883" t="s">
        <v>190</v>
      </c>
      <c r="B44" s="896"/>
      <c r="C44" s="891"/>
      <c r="D44" s="891"/>
      <c r="E44" s="891"/>
      <c r="F44" s="891"/>
      <c r="G44" s="891"/>
      <c r="H44" s="891"/>
      <c r="I44" s="891"/>
      <c r="J44" s="891"/>
      <c r="K44" s="891"/>
      <c r="L44" s="891"/>
      <c r="M44" s="891"/>
      <c r="N44" s="891"/>
      <c r="O44" s="891"/>
      <c r="P44" s="891"/>
      <c r="Q44" s="891"/>
      <c r="R44" s="891"/>
      <c r="S44" s="897"/>
      <c r="T44" s="897"/>
      <c r="U44" s="898">
        <v>0</v>
      </c>
      <c r="V44" s="894">
        <v>0</v>
      </c>
    </row>
    <row r="45" spans="1:22" s="895" customFormat="1" ht="17.25" customHeight="1" x14ac:dyDescent="0.2">
      <c r="A45" s="883" t="s">
        <v>281</v>
      </c>
      <c r="B45" s="896"/>
      <c r="C45" s="891"/>
      <c r="D45" s="891"/>
      <c r="E45" s="891"/>
      <c r="F45" s="891"/>
      <c r="G45" s="891"/>
      <c r="H45" s="891">
        <v>1.973434E-2</v>
      </c>
      <c r="I45" s="891">
        <v>8.9998000000000009E-2</v>
      </c>
      <c r="J45" s="891">
        <v>0.38747058000000001</v>
      </c>
      <c r="K45" s="891">
        <v>2.3163360000000001E-2</v>
      </c>
      <c r="L45" s="891">
        <v>9.4829000000000007E-3</v>
      </c>
      <c r="M45" s="891">
        <v>4.3272919999999999E-2</v>
      </c>
      <c r="N45" s="891"/>
      <c r="O45" s="891"/>
      <c r="P45" s="891"/>
      <c r="Q45" s="891">
        <v>7.337892E-2</v>
      </c>
      <c r="R45" s="891"/>
      <c r="S45" s="897"/>
      <c r="T45" s="897"/>
      <c r="U45" s="898">
        <v>0.64650101999999998</v>
      </c>
      <c r="V45" s="894">
        <v>0.64650101999999998</v>
      </c>
    </row>
    <row r="46" spans="1:22" s="895" customFormat="1" ht="17.25" customHeight="1" x14ac:dyDescent="0.2">
      <c r="A46" s="883" t="s">
        <v>191</v>
      </c>
      <c r="B46" s="896"/>
      <c r="C46" s="891"/>
      <c r="D46" s="891"/>
      <c r="E46" s="891"/>
      <c r="F46" s="891"/>
      <c r="G46" s="891"/>
      <c r="H46" s="891"/>
      <c r="I46" s="891"/>
      <c r="J46" s="891"/>
      <c r="K46" s="891">
        <v>1.0057959999999999E-2</v>
      </c>
      <c r="L46" s="891"/>
      <c r="M46" s="891"/>
      <c r="N46" s="891"/>
      <c r="O46" s="891"/>
      <c r="P46" s="891"/>
      <c r="Q46" s="891"/>
      <c r="R46" s="891"/>
      <c r="S46" s="897"/>
      <c r="T46" s="897"/>
      <c r="U46" s="898">
        <v>1.0057959999999999E-2</v>
      </c>
      <c r="V46" s="894">
        <v>1.0057959999999999E-2</v>
      </c>
    </row>
    <row r="47" spans="1:22" s="895" customFormat="1" ht="17.25" customHeight="1" x14ac:dyDescent="0.2">
      <c r="A47" s="883" t="s">
        <v>350</v>
      </c>
      <c r="B47" s="896"/>
      <c r="C47" s="891"/>
      <c r="D47" s="891"/>
      <c r="E47" s="891"/>
      <c r="F47" s="891"/>
      <c r="G47" s="891"/>
      <c r="H47" s="891"/>
      <c r="I47" s="891">
        <v>2.5721000000000001E-4</v>
      </c>
      <c r="J47" s="891"/>
      <c r="K47" s="891">
        <v>3.599782E-2</v>
      </c>
      <c r="L47" s="891"/>
      <c r="M47" s="891">
        <v>1.38277E-3</v>
      </c>
      <c r="N47" s="891">
        <v>0.25379256</v>
      </c>
      <c r="O47" s="891"/>
      <c r="P47" s="891"/>
      <c r="Q47" s="891"/>
      <c r="R47" s="891"/>
      <c r="S47" s="897"/>
      <c r="T47" s="897"/>
      <c r="U47" s="898">
        <v>0.29143036</v>
      </c>
      <c r="V47" s="894">
        <v>0.29143036</v>
      </c>
    </row>
    <row r="48" spans="1:22" s="895" customFormat="1" ht="17.25" customHeight="1" x14ac:dyDescent="0.2">
      <c r="A48" s="883" t="s">
        <v>175</v>
      </c>
      <c r="B48" s="896"/>
      <c r="C48" s="891"/>
      <c r="D48" s="891"/>
      <c r="E48" s="891"/>
      <c r="F48" s="891"/>
      <c r="G48" s="891"/>
      <c r="H48" s="891"/>
      <c r="I48" s="891"/>
      <c r="J48" s="891"/>
      <c r="K48" s="891"/>
      <c r="L48" s="891">
        <v>0.24031366999999998</v>
      </c>
      <c r="M48" s="891"/>
      <c r="N48" s="891"/>
      <c r="O48" s="891">
        <v>0.51744069000000004</v>
      </c>
      <c r="P48" s="891">
        <v>0.35952896000000006</v>
      </c>
      <c r="Q48" s="891"/>
      <c r="R48" s="891">
        <v>0.58541399999999999</v>
      </c>
      <c r="S48" s="897"/>
      <c r="T48" s="897"/>
      <c r="U48" s="898">
        <v>1.70269732</v>
      </c>
      <c r="V48" s="894">
        <v>1.70269732</v>
      </c>
    </row>
    <row r="49" spans="1:51" s="895" customFormat="1" ht="17.25" customHeight="1" x14ac:dyDescent="0.2">
      <c r="A49" s="883" t="s">
        <v>377</v>
      </c>
      <c r="B49" s="896"/>
      <c r="C49" s="891"/>
      <c r="D49" s="891"/>
      <c r="E49" s="891"/>
      <c r="F49" s="891"/>
      <c r="G49" s="891"/>
      <c r="H49" s="891"/>
      <c r="I49" s="891"/>
      <c r="J49" s="891"/>
      <c r="K49" s="891"/>
      <c r="L49" s="891">
        <v>9.09132E-3</v>
      </c>
      <c r="M49" s="891">
        <v>0.80529628500000006</v>
      </c>
      <c r="N49" s="891">
        <v>0.36644706500000002</v>
      </c>
      <c r="O49" s="891">
        <v>0.15124464000000001</v>
      </c>
      <c r="P49" s="891">
        <v>0.76025644999999986</v>
      </c>
      <c r="Q49" s="891"/>
      <c r="R49" s="891"/>
      <c r="S49" s="897"/>
      <c r="T49" s="897"/>
      <c r="U49" s="898">
        <v>2.0923357600000001</v>
      </c>
      <c r="V49" s="894">
        <v>2.0923357600000001</v>
      </c>
    </row>
    <row r="50" spans="1:51" s="895" customFormat="1" ht="17.25" customHeight="1" x14ac:dyDescent="0.2">
      <c r="A50" s="883" t="s">
        <v>375</v>
      </c>
      <c r="B50" s="896"/>
      <c r="C50" s="891"/>
      <c r="D50" s="891"/>
      <c r="E50" s="891"/>
      <c r="F50" s="891"/>
      <c r="G50" s="891"/>
      <c r="H50" s="891">
        <v>1.6452519999999998E-2</v>
      </c>
      <c r="I50" s="891">
        <v>8.0199999999999994E-3</v>
      </c>
      <c r="J50" s="891">
        <v>0.12849541</v>
      </c>
      <c r="K50" s="891"/>
      <c r="L50" s="891">
        <v>0.10493751000000001</v>
      </c>
      <c r="M50" s="891"/>
      <c r="N50" s="891"/>
      <c r="O50" s="891"/>
      <c r="P50" s="891"/>
      <c r="Q50" s="891"/>
      <c r="R50" s="891"/>
      <c r="S50" s="897"/>
      <c r="T50" s="897"/>
      <c r="U50" s="898">
        <v>0.25790544000000004</v>
      </c>
      <c r="V50" s="894">
        <v>0.25790544000000004</v>
      </c>
    </row>
    <row r="51" spans="1:51" s="895" customFormat="1" ht="17.25" customHeight="1" x14ac:dyDescent="0.2">
      <c r="A51" s="883" t="s">
        <v>33</v>
      </c>
      <c r="B51" s="896"/>
      <c r="C51" s="891"/>
      <c r="D51" s="891"/>
      <c r="E51" s="891"/>
      <c r="F51" s="891"/>
      <c r="G51" s="891"/>
      <c r="H51" s="891"/>
      <c r="I51" s="891"/>
      <c r="J51" s="891"/>
      <c r="K51" s="891">
        <v>5.1720919999999997E-2</v>
      </c>
      <c r="L51" s="891">
        <v>0.23635000000000003</v>
      </c>
      <c r="M51" s="891">
        <v>0.97099999999999997</v>
      </c>
      <c r="N51" s="891">
        <v>4.4101835699999992</v>
      </c>
      <c r="O51" s="891">
        <v>1.5440284</v>
      </c>
      <c r="P51" s="891"/>
      <c r="Q51" s="891"/>
      <c r="R51" s="891"/>
      <c r="S51" s="897"/>
      <c r="T51" s="897"/>
      <c r="U51" s="898">
        <v>7.2132828899999994</v>
      </c>
      <c r="V51" s="894">
        <v>7.2132828899999994</v>
      </c>
    </row>
    <row r="52" spans="1:51" s="895" customFormat="1" ht="17.25" customHeight="1" x14ac:dyDescent="0.2">
      <c r="A52" s="883" t="s">
        <v>446</v>
      </c>
      <c r="B52" s="896"/>
      <c r="C52" s="891"/>
      <c r="D52" s="891"/>
      <c r="E52" s="891"/>
      <c r="F52" s="891"/>
      <c r="G52" s="891"/>
      <c r="H52" s="891"/>
      <c r="I52" s="891"/>
      <c r="J52" s="891"/>
      <c r="K52" s="891">
        <v>0.76854169000000017</v>
      </c>
      <c r="L52" s="891"/>
      <c r="M52" s="891"/>
      <c r="N52" s="891"/>
      <c r="O52" s="891"/>
      <c r="P52" s="891"/>
      <c r="Q52" s="891"/>
      <c r="R52" s="891"/>
      <c r="S52" s="897"/>
      <c r="T52" s="897"/>
      <c r="U52" s="898">
        <v>0.76854169000000017</v>
      </c>
      <c r="V52" s="894">
        <v>0.76854169000000017</v>
      </c>
    </row>
    <row r="53" spans="1:51" s="895" customFormat="1" ht="17.25" customHeight="1" x14ac:dyDescent="0.2">
      <c r="A53" s="1208" t="s">
        <v>123</v>
      </c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>
        <v>7.2287749999999998E-2</v>
      </c>
      <c r="M53" s="244"/>
      <c r="N53" s="244"/>
      <c r="O53" s="244"/>
      <c r="P53" s="244"/>
      <c r="Q53" s="244"/>
      <c r="R53" s="244"/>
      <c r="S53" s="244"/>
      <c r="T53" s="244"/>
      <c r="U53" s="898">
        <v>7.2287749999999998E-2</v>
      </c>
      <c r="V53" s="894">
        <v>7.2287749999999998E-2</v>
      </c>
    </row>
    <row r="54" spans="1:51" s="895" customFormat="1" ht="17.25" customHeight="1" x14ac:dyDescent="0.2">
      <c r="A54" s="909" t="s">
        <v>257</v>
      </c>
      <c r="B54" s="910">
        <v>0</v>
      </c>
      <c r="C54" s="910">
        <v>0</v>
      </c>
      <c r="D54" s="910">
        <v>0</v>
      </c>
      <c r="E54" s="910">
        <v>0</v>
      </c>
      <c r="F54" s="910">
        <v>0</v>
      </c>
      <c r="G54" s="910">
        <v>0</v>
      </c>
      <c r="H54" s="910">
        <v>0.66188112999999982</v>
      </c>
      <c r="I54" s="910">
        <v>9.8275210000000002E-2</v>
      </c>
      <c r="J54" s="910">
        <v>0.73675186000000004</v>
      </c>
      <c r="K54" s="910">
        <v>19.173003720000004</v>
      </c>
      <c r="L54" s="910">
        <v>6.1005312300000005</v>
      </c>
      <c r="M54" s="910">
        <v>3.6807387949999999</v>
      </c>
      <c r="N54" s="910">
        <v>7.2772356849999991</v>
      </c>
      <c r="O54" s="910">
        <v>3.9996799100000002</v>
      </c>
      <c r="P54" s="910">
        <v>1.11978541</v>
      </c>
      <c r="Q54" s="910">
        <v>7.337892E-2</v>
      </c>
      <c r="R54" s="910">
        <v>7.8283285599999992</v>
      </c>
      <c r="S54" s="910">
        <v>0</v>
      </c>
      <c r="T54" s="910">
        <v>0.17449561999999996</v>
      </c>
      <c r="U54" s="910">
        <v>50.92408605</v>
      </c>
      <c r="V54" s="910">
        <v>57.103710489999997</v>
      </c>
    </row>
    <row r="55" spans="1:51" s="895" customFormat="1" ht="17.25" customHeight="1" thickBot="1" x14ac:dyDescent="0.25">
      <c r="A55" s="911" t="s">
        <v>133</v>
      </c>
      <c r="B55" s="912">
        <v>9.0286869999999991E-2</v>
      </c>
      <c r="C55" s="912">
        <v>0.28273104999999993</v>
      </c>
      <c r="D55" s="912">
        <v>2.2146853400000004</v>
      </c>
      <c r="E55" s="912">
        <v>20.013140710000009</v>
      </c>
      <c r="F55" s="912">
        <v>7.6406733499999984</v>
      </c>
      <c r="G55" s="912">
        <v>8.8156020209000037</v>
      </c>
      <c r="H55" s="912">
        <v>54.620453670499998</v>
      </c>
      <c r="I55" s="912">
        <v>70.463538744800005</v>
      </c>
      <c r="J55" s="912">
        <v>56.175390356836644</v>
      </c>
      <c r="K55" s="912">
        <v>112.34304146000002</v>
      </c>
      <c r="L55" s="912">
        <v>258.51435846760006</v>
      </c>
      <c r="M55" s="912">
        <v>129.65610451279994</v>
      </c>
      <c r="N55" s="912">
        <v>106.055320885</v>
      </c>
      <c r="O55" s="912">
        <v>111.178097134</v>
      </c>
      <c r="P55" s="912">
        <v>16.056842150000001</v>
      </c>
      <c r="Q55" s="912">
        <v>1.4074039499999997</v>
      </c>
      <c r="R55" s="912">
        <v>7.8283285599999992</v>
      </c>
      <c r="S55" s="912"/>
      <c r="T55" s="912">
        <v>0.25836875999999998</v>
      </c>
      <c r="U55" s="912">
        <v>963.61436799243688</v>
      </c>
      <c r="V55" s="913">
        <v>1025.3330497174368</v>
      </c>
    </row>
    <row r="56" spans="1:51" ht="13.5" thickTop="1" x14ac:dyDescent="0.2">
      <c r="Y56" s="895"/>
      <c r="Z56" s="895"/>
      <c r="AA56" s="895"/>
      <c r="AB56" s="895"/>
      <c r="AC56" s="895"/>
      <c r="AD56" s="895"/>
      <c r="AE56" s="895"/>
      <c r="AF56" s="895"/>
      <c r="AG56" s="895"/>
      <c r="AH56" s="895"/>
      <c r="AI56" s="444"/>
      <c r="AJ56" s="444"/>
      <c r="AK56" s="444"/>
      <c r="AL56" s="444"/>
      <c r="AM56" s="444"/>
      <c r="AN56" s="444"/>
      <c r="AO56" s="444"/>
      <c r="AP56" s="444"/>
      <c r="AQ56" s="444"/>
      <c r="AR56" s="444"/>
      <c r="AS56" s="444"/>
      <c r="AT56" s="444"/>
      <c r="AU56" s="444"/>
      <c r="AV56" s="444"/>
      <c r="AW56" s="444"/>
      <c r="AX56" s="444"/>
      <c r="AY56" s="444"/>
    </row>
    <row r="57" spans="1:51" x14ac:dyDescent="0.2">
      <c r="Y57" s="895"/>
      <c r="Z57" s="895"/>
      <c r="AA57" s="895"/>
      <c r="AB57" s="895"/>
      <c r="AC57" s="895"/>
      <c r="AD57" s="895"/>
      <c r="AE57" s="895"/>
      <c r="AF57" s="895"/>
      <c r="AG57" s="895"/>
      <c r="AH57" s="895"/>
    </row>
    <row r="58" spans="1:51" x14ac:dyDescent="0.2">
      <c r="Y58" s="895"/>
      <c r="Z58" s="895"/>
      <c r="AA58" s="895"/>
      <c r="AB58" s="895"/>
      <c r="AC58" s="895"/>
      <c r="AD58" s="895"/>
      <c r="AE58" s="895"/>
      <c r="AF58" s="895"/>
      <c r="AG58" s="895"/>
      <c r="AH58" s="895"/>
    </row>
  </sheetData>
  <mergeCells count="5">
    <mergeCell ref="A1:V1"/>
    <mergeCell ref="A2:V2"/>
    <mergeCell ref="A3:A4"/>
    <mergeCell ref="B3:U3"/>
    <mergeCell ref="V3:V4"/>
  </mergeCells>
  <printOptions horizontalCentered="1"/>
  <pageMargins left="0.35433070866141736" right="0.23622047244094491" top="0.59055118110236227" bottom="0.70866141732283472" header="0.31496062992125984" footer="0.31496062992125984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AQ35"/>
  <sheetViews>
    <sheetView topLeftCell="A2" zoomScaleNormal="100" zoomScaleSheetLayoutView="73" workbookViewId="0">
      <selection activeCell="M37" sqref="M37"/>
    </sheetView>
  </sheetViews>
  <sheetFormatPr defaultColWidth="9.140625" defaultRowHeight="12.75" x14ac:dyDescent="0.2"/>
  <cols>
    <col min="1" max="1" width="10.42578125" style="29" customWidth="1"/>
    <col min="2" max="11" width="7.5703125" style="29" customWidth="1"/>
    <col min="12" max="12" width="7.5703125" style="31" customWidth="1"/>
    <col min="13" max="16384" width="9.140625" style="29"/>
  </cols>
  <sheetData>
    <row r="1" spans="1:43" ht="13.5" hidden="1" thickBot="1" x14ac:dyDescent="0.25">
      <c r="A1" s="251"/>
      <c r="B1" s="252"/>
      <c r="C1" s="252"/>
      <c r="D1" s="252"/>
      <c r="E1" s="252"/>
      <c r="F1" s="252"/>
      <c r="G1" s="252"/>
      <c r="H1" s="68"/>
      <c r="I1" s="252"/>
      <c r="J1" s="252"/>
      <c r="K1" s="252"/>
      <c r="L1" s="253"/>
    </row>
    <row r="2" spans="1:43" ht="21" customHeight="1" x14ac:dyDescent="0.2">
      <c r="A2" s="1369" t="s">
        <v>492</v>
      </c>
      <c r="B2" s="1370"/>
      <c r="C2" s="1370"/>
      <c r="D2" s="1370"/>
      <c r="E2" s="1370"/>
      <c r="F2" s="1370"/>
      <c r="G2" s="1370"/>
      <c r="H2" s="1370"/>
      <c r="I2" s="1370"/>
      <c r="J2" s="1370"/>
      <c r="K2" s="1370"/>
      <c r="L2" s="1371"/>
    </row>
    <row r="3" spans="1:43" ht="12.75" customHeight="1" x14ac:dyDescent="0.2">
      <c r="A3" s="1560" t="s">
        <v>347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2"/>
    </row>
    <row r="4" spans="1:43" s="41" customFormat="1" ht="58.9" customHeight="1" x14ac:dyDescent="0.2">
      <c r="A4" s="696" t="s">
        <v>140</v>
      </c>
      <c r="B4" s="697" t="s">
        <v>116</v>
      </c>
      <c r="C4" s="697" t="s">
        <v>89</v>
      </c>
      <c r="D4" s="697" t="s">
        <v>264</v>
      </c>
      <c r="E4" s="697" t="s">
        <v>117</v>
      </c>
      <c r="F4" s="697" t="s">
        <v>263</v>
      </c>
      <c r="G4" s="697" t="s">
        <v>145</v>
      </c>
      <c r="H4" s="697" t="s">
        <v>219</v>
      </c>
      <c r="I4" s="697" t="s">
        <v>236</v>
      </c>
      <c r="J4" s="697" t="s">
        <v>265</v>
      </c>
      <c r="K4" s="697" t="s">
        <v>266</v>
      </c>
      <c r="L4" s="698" t="s">
        <v>245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ht="15.75" customHeight="1" x14ac:dyDescent="0.2">
      <c r="A5" s="477" t="s">
        <v>95</v>
      </c>
      <c r="B5" s="541" t="s">
        <v>96</v>
      </c>
      <c r="C5" s="541" t="s">
        <v>97</v>
      </c>
      <c r="D5" s="541" t="s">
        <v>98</v>
      </c>
      <c r="E5" s="541" t="s">
        <v>99</v>
      </c>
      <c r="F5" s="541" t="s">
        <v>100</v>
      </c>
      <c r="G5" s="541" t="s">
        <v>101</v>
      </c>
      <c r="H5" s="541" t="s">
        <v>102</v>
      </c>
      <c r="I5" s="541" t="s">
        <v>103</v>
      </c>
      <c r="J5" s="541" t="s">
        <v>104</v>
      </c>
      <c r="K5" s="541" t="s">
        <v>105</v>
      </c>
      <c r="L5" s="542" t="s">
        <v>106</v>
      </c>
    </row>
    <row r="6" spans="1:43" s="31" customFormat="1" ht="12.2" customHeight="1" x14ac:dyDescent="0.2">
      <c r="A6" s="92" t="s">
        <v>37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534">
        <v>0</v>
      </c>
      <c r="O6" s="30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s="31" customFormat="1" ht="12.2" customHeight="1" x14ac:dyDescent="0.2">
      <c r="A7" s="77" t="s">
        <v>38</v>
      </c>
      <c r="B7" s="118"/>
      <c r="C7" s="118"/>
      <c r="D7" s="118"/>
      <c r="E7" s="118">
        <v>5.337055000000001E-2</v>
      </c>
      <c r="F7" s="118"/>
      <c r="G7" s="118"/>
      <c r="H7" s="118"/>
      <c r="I7" s="118"/>
      <c r="J7" s="118"/>
      <c r="K7" s="118"/>
      <c r="L7" s="534">
        <v>5.337055000000001E-2</v>
      </c>
      <c r="O7" s="30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s="31" customFormat="1" ht="12.2" customHeight="1" x14ac:dyDescent="0.2">
      <c r="A8" s="77" t="s">
        <v>135</v>
      </c>
      <c r="B8" s="118"/>
      <c r="C8" s="118">
        <v>0.22129593999999997</v>
      </c>
      <c r="D8" s="118"/>
      <c r="E8" s="118"/>
      <c r="F8" s="118"/>
      <c r="G8" s="118"/>
      <c r="H8" s="118"/>
      <c r="I8" s="118"/>
      <c r="J8" s="118"/>
      <c r="K8" s="118"/>
      <c r="L8" s="534">
        <v>0.22129593999999997</v>
      </c>
      <c r="O8" s="30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s="31" customFormat="1" ht="12.2" customHeight="1" x14ac:dyDescent="0.2">
      <c r="A9" s="77" t="s">
        <v>40</v>
      </c>
      <c r="B9" s="118"/>
      <c r="C9" s="118"/>
      <c r="D9" s="118"/>
      <c r="E9" s="118">
        <v>1.447861855</v>
      </c>
      <c r="F9" s="118"/>
      <c r="G9" s="118"/>
      <c r="H9" s="118"/>
      <c r="I9" s="118"/>
      <c r="J9" s="118"/>
      <c r="K9" s="118"/>
      <c r="L9" s="534">
        <v>1.447861855</v>
      </c>
      <c r="O9" s="30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s="31" customFormat="1" ht="12.2" customHeight="1" x14ac:dyDescent="0.2">
      <c r="A10" s="77" t="s">
        <v>41</v>
      </c>
      <c r="B10" s="118"/>
      <c r="C10" s="118"/>
      <c r="D10" s="118"/>
      <c r="E10" s="118">
        <v>4.8735351099999971</v>
      </c>
      <c r="F10" s="118"/>
      <c r="G10" s="118"/>
      <c r="H10" s="118"/>
      <c r="I10" s="118"/>
      <c r="J10" s="118"/>
      <c r="K10" s="118">
        <v>5.1848969999999994E-2</v>
      </c>
      <c r="L10" s="534">
        <v>4.9253840799999971</v>
      </c>
      <c r="O10" s="30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s="31" customFormat="1" ht="12.2" customHeight="1" x14ac:dyDescent="0.2">
      <c r="A11" s="77" t="s">
        <v>42</v>
      </c>
      <c r="B11" s="118"/>
      <c r="C11" s="118"/>
      <c r="D11" s="118"/>
      <c r="E11" s="118">
        <v>5.9342016050000019</v>
      </c>
      <c r="F11" s="118"/>
      <c r="G11" s="118"/>
      <c r="H11" s="118"/>
      <c r="I11" s="118"/>
      <c r="J11" s="118"/>
      <c r="K11" s="118"/>
      <c r="L11" s="534">
        <v>5.9342016050000019</v>
      </c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s="31" customFormat="1" ht="12.2" customHeight="1" x14ac:dyDescent="0.2">
      <c r="A12" s="77" t="s">
        <v>43</v>
      </c>
      <c r="B12" s="118"/>
      <c r="C12" s="118"/>
      <c r="D12" s="118"/>
      <c r="E12" s="118">
        <v>30.641390749000013</v>
      </c>
      <c r="F12" s="118">
        <v>3.9970000000000001E-4</v>
      </c>
      <c r="G12" s="118"/>
      <c r="H12" s="118"/>
      <c r="I12" s="118"/>
      <c r="J12" s="118"/>
      <c r="K12" s="118"/>
      <c r="L12" s="534">
        <v>30.641790449000013</v>
      </c>
      <c r="O12" s="30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3" s="31" customFormat="1" ht="12.2" customHeight="1" x14ac:dyDescent="0.2">
      <c r="A13" s="77" t="s">
        <v>300</v>
      </c>
      <c r="B13" s="118"/>
      <c r="C13" s="118"/>
      <c r="D13" s="118"/>
      <c r="E13" s="118">
        <v>18.329199415999994</v>
      </c>
      <c r="F13" s="118"/>
      <c r="G13" s="118"/>
      <c r="H13" s="118"/>
      <c r="I13" s="118"/>
      <c r="J13" s="118"/>
      <c r="K13" s="118"/>
      <c r="L13" s="534">
        <v>18.329199415999994</v>
      </c>
      <c r="O13" s="30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3" s="31" customFormat="1" ht="12.2" customHeight="1" x14ac:dyDescent="0.2">
      <c r="A14" s="536" t="s">
        <v>301</v>
      </c>
      <c r="B14" s="202"/>
      <c r="C14" s="202"/>
      <c r="D14" s="202"/>
      <c r="E14" s="202">
        <v>0.16557783000000001</v>
      </c>
      <c r="F14" s="202"/>
      <c r="G14" s="202"/>
      <c r="H14" s="202"/>
      <c r="I14" s="202"/>
      <c r="J14" s="202"/>
      <c r="K14" s="202"/>
      <c r="L14" s="534">
        <v>0.16557783000000001</v>
      </c>
      <c r="O14" s="30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3" s="31" customFormat="1" ht="12.2" customHeight="1" x14ac:dyDescent="0.2">
      <c r="A15" s="914" t="s">
        <v>67</v>
      </c>
      <c r="B15" s="463">
        <v>0</v>
      </c>
      <c r="C15" s="463">
        <v>0.22129593999999997</v>
      </c>
      <c r="D15" s="463">
        <v>0</v>
      </c>
      <c r="E15" s="463">
        <v>61.445137115000001</v>
      </c>
      <c r="F15" s="463">
        <v>3.9970000000000001E-4</v>
      </c>
      <c r="G15" s="463">
        <v>0</v>
      </c>
      <c r="H15" s="463">
        <v>0</v>
      </c>
      <c r="I15" s="463">
        <v>0</v>
      </c>
      <c r="J15" s="463">
        <v>0</v>
      </c>
      <c r="K15" s="463">
        <v>5.1848969999999994E-2</v>
      </c>
      <c r="L15" s="464">
        <v>61.718681725000003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3" s="31" customFormat="1" ht="12.2" customHeight="1" x14ac:dyDescent="0.2">
      <c r="A16" s="537" t="s">
        <v>196</v>
      </c>
      <c r="B16" s="118">
        <v>9.0286869999999991E-2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538">
        <v>9.0286869999999991E-2</v>
      </c>
      <c r="O16" s="30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s="31" customFormat="1" ht="12.2" customHeight="1" x14ac:dyDescent="0.2">
      <c r="A17" s="539" t="s">
        <v>197</v>
      </c>
      <c r="B17" s="118">
        <v>9.550338999999998E-2</v>
      </c>
      <c r="C17" s="118">
        <v>0.18434065999999999</v>
      </c>
      <c r="D17" s="118">
        <v>2.8870000000000011E-3</v>
      </c>
      <c r="E17" s="118"/>
      <c r="F17" s="118"/>
      <c r="G17" s="118"/>
      <c r="H17" s="118"/>
      <c r="I17" s="118"/>
      <c r="J17" s="118"/>
      <c r="K17" s="118"/>
      <c r="L17" s="535">
        <v>0.28273104999999998</v>
      </c>
      <c r="O17" s="30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s="31" customFormat="1" ht="12.2" customHeight="1" x14ac:dyDescent="0.2">
      <c r="A18" s="539" t="s">
        <v>198</v>
      </c>
      <c r="B18" s="118">
        <v>1.3737200000000001E-3</v>
      </c>
      <c r="C18" s="118">
        <v>1.4065491800000001</v>
      </c>
      <c r="D18" s="118"/>
      <c r="E18" s="118">
        <v>0.17809520999999992</v>
      </c>
      <c r="F18" s="118"/>
      <c r="G18" s="118"/>
      <c r="H18" s="118"/>
      <c r="I18" s="118"/>
      <c r="J18" s="118"/>
      <c r="K18" s="118">
        <v>0.62866723000000002</v>
      </c>
      <c r="L18" s="535">
        <v>2.2146853399999999</v>
      </c>
      <c r="O18" s="30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s="31" customFormat="1" ht="12.2" customHeight="1" x14ac:dyDescent="0.2">
      <c r="A19" s="539" t="s">
        <v>199</v>
      </c>
      <c r="B19" s="118">
        <v>7.5374999999999998E-2</v>
      </c>
      <c r="C19" s="118">
        <v>7.9624030000000054E-2</v>
      </c>
      <c r="D19" s="118"/>
      <c r="E19" s="118">
        <v>0.14652076999999999</v>
      </c>
      <c r="F19" s="118"/>
      <c r="G19" s="118"/>
      <c r="H19" s="118"/>
      <c r="I19" s="118"/>
      <c r="J19" s="118"/>
      <c r="K19" s="118">
        <v>19.711620910000004</v>
      </c>
      <c r="L19" s="535">
        <v>20.013140710000005</v>
      </c>
      <c r="O19" s="30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s="31" customFormat="1" ht="12.2" customHeight="1" x14ac:dyDescent="0.2">
      <c r="A20" s="539" t="s">
        <v>200</v>
      </c>
      <c r="B20" s="118"/>
      <c r="C20" s="118">
        <v>1.1917785599999997</v>
      </c>
      <c r="D20" s="118"/>
      <c r="E20" s="118">
        <v>0.57878870000000004</v>
      </c>
      <c r="F20" s="118">
        <v>7.7311699999999997E-2</v>
      </c>
      <c r="G20" s="118"/>
      <c r="H20" s="118"/>
      <c r="I20" s="118">
        <v>0.92804918000000014</v>
      </c>
      <c r="J20" s="118"/>
      <c r="K20" s="118">
        <v>4.8647452099999988</v>
      </c>
      <c r="L20" s="535">
        <v>7.6406733499999984</v>
      </c>
      <c r="O20" s="30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s="31" customFormat="1" ht="12.2" customHeight="1" x14ac:dyDescent="0.2">
      <c r="A21" s="539" t="s">
        <v>201</v>
      </c>
      <c r="B21" s="118"/>
      <c r="C21" s="118">
        <v>2.1451749700000011</v>
      </c>
      <c r="D21" s="118"/>
      <c r="E21" s="118">
        <v>2.5413029700000003</v>
      </c>
      <c r="F21" s="118">
        <v>2.4408606913000006</v>
      </c>
      <c r="G21" s="118">
        <v>4.0953146000000003E-3</v>
      </c>
      <c r="H21" s="118">
        <v>1.8549999999999997E-3</v>
      </c>
      <c r="I21" s="118">
        <v>0.69856940000000101</v>
      </c>
      <c r="J21" s="118"/>
      <c r="K21" s="118">
        <v>0.9837436749999996</v>
      </c>
      <c r="L21" s="535">
        <v>8.8156020209000037</v>
      </c>
      <c r="O21" s="30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s="31" customFormat="1" ht="12.2" customHeight="1" x14ac:dyDescent="0.2">
      <c r="A22" s="539" t="s">
        <v>202</v>
      </c>
      <c r="B22" s="118"/>
      <c r="C22" s="118">
        <v>2.1306854899999998</v>
      </c>
      <c r="D22" s="118"/>
      <c r="E22" s="118">
        <v>3.1382469399999997</v>
      </c>
      <c r="F22" s="118">
        <v>44.890567639999979</v>
      </c>
      <c r="G22" s="118">
        <v>0.2822819305</v>
      </c>
      <c r="H22" s="118">
        <v>4.3048549999999998E-2</v>
      </c>
      <c r="I22" s="118">
        <v>3.5732472500000028</v>
      </c>
      <c r="J22" s="118"/>
      <c r="K22" s="118">
        <v>0.56237587000000011</v>
      </c>
      <c r="L22" s="535">
        <v>54.620453670499977</v>
      </c>
      <c r="O22" s="30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s="31" customFormat="1" ht="12.2" customHeight="1" x14ac:dyDescent="0.2">
      <c r="A23" s="539" t="s">
        <v>203</v>
      </c>
      <c r="B23" s="118"/>
      <c r="C23" s="118">
        <v>3.100663309999999</v>
      </c>
      <c r="D23" s="118"/>
      <c r="E23" s="118">
        <v>7.0018908849999999</v>
      </c>
      <c r="F23" s="118">
        <v>13.955975682799995</v>
      </c>
      <c r="G23" s="118">
        <v>6.1619886070000005</v>
      </c>
      <c r="H23" s="118">
        <v>0.87109165999999982</v>
      </c>
      <c r="I23" s="118">
        <v>10.285859670000001</v>
      </c>
      <c r="J23" s="118">
        <v>27.020055250000002</v>
      </c>
      <c r="K23" s="118">
        <v>2.0660136800000002</v>
      </c>
      <c r="L23" s="535">
        <v>70.46353874479999</v>
      </c>
      <c r="O23" s="30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s="31" customFormat="1" ht="12.2" customHeight="1" x14ac:dyDescent="0.2">
      <c r="A24" s="539" t="s">
        <v>204</v>
      </c>
      <c r="B24" s="118"/>
      <c r="C24" s="118">
        <v>1.7251293200000004</v>
      </c>
      <c r="D24" s="118"/>
      <c r="E24" s="118">
        <v>32.480691185436648</v>
      </c>
      <c r="F24" s="118">
        <v>8.0761568259000018</v>
      </c>
      <c r="G24" s="118">
        <v>1.4433385085000001</v>
      </c>
      <c r="H24" s="118">
        <v>8.2149657000000001E-2</v>
      </c>
      <c r="I24" s="118">
        <v>3.7487887899999994</v>
      </c>
      <c r="J24" s="118">
        <v>8.5776444799999982</v>
      </c>
      <c r="K24" s="118">
        <v>4.1491590000000002E-2</v>
      </c>
      <c r="L24" s="535">
        <v>56.175390356836644</v>
      </c>
      <c r="O24" s="30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s="31" customFormat="1" ht="12.2" customHeight="1" x14ac:dyDescent="0.2">
      <c r="A25" s="539" t="s">
        <v>205</v>
      </c>
      <c r="B25" s="118"/>
      <c r="C25" s="118">
        <v>10.063290560000006</v>
      </c>
      <c r="D25" s="118"/>
      <c r="E25" s="118">
        <v>17.979254423</v>
      </c>
      <c r="F25" s="118">
        <v>37.871894524999988</v>
      </c>
      <c r="G25" s="118">
        <v>25.495117902000011</v>
      </c>
      <c r="H25" s="118">
        <v>0.92391424000000033</v>
      </c>
      <c r="I25" s="118">
        <v>13.328043019999997</v>
      </c>
      <c r="J25" s="118">
        <v>4.5257437199999986</v>
      </c>
      <c r="K25" s="118">
        <v>2.15578307</v>
      </c>
      <c r="L25" s="535">
        <v>112.34304145999998</v>
      </c>
      <c r="O25" s="30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s="31" customFormat="1" ht="12.2" customHeight="1" x14ac:dyDescent="0.2">
      <c r="A26" s="539" t="s">
        <v>206</v>
      </c>
      <c r="B26" s="118"/>
      <c r="C26" s="118">
        <v>130.26727715000001</v>
      </c>
      <c r="D26" s="118"/>
      <c r="E26" s="118">
        <v>40.562503839999998</v>
      </c>
      <c r="F26" s="118">
        <v>20.28266163</v>
      </c>
      <c r="G26" s="118">
        <v>28.290041797600001</v>
      </c>
      <c r="H26" s="118">
        <v>20.466718579999998</v>
      </c>
      <c r="I26" s="118">
        <v>10.649226130000001</v>
      </c>
      <c r="J26" s="118">
        <v>6.2750837800000001</v>
      </c>
      <c r="K26" s="118">
        <v>1.7208455599999999</v>
      </c>
      <c r="L26" s="535">
        <v>258.5143584676</v>
      </c>
      <c r="O26" s="30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s="31" customFormat="1" ht="12.2" customHeight="1" x14ac:dyDescent="0.2">
      <c r="A27" s="539" t="s">
        <v>207</v>
      </c>
      <c r="B27" s="118"/>
      <c r="C27" s="118">
        <v>16.439488779999998</v>
      </c>
      <c r="D27" s="118"/>
      <c r="E27" s="118">
        <v>18.990102022999988</v>
      </c>
      <c r="F27" s="118">
        <v>8.2762668110000011</v>
      </c>
      <c r="G27" s="118">
        <v>3.5853150897999999</v>
      </c>
      <c r="H27" s="118">
        <v>80.751530478999996</v>
      </c>
      <c r="I27" s="118">
        <v>0.23372535999999999</v>
      </c>
      <c r="J27" s="118"/>
      <c r="K27" s="118">
        <v>1.3796759700000003</v>
      </c>
      <c r="L27" s="535">
        <v>129.65610451279997</v>
      </c>
      <c r="O27" s="30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s="31" customFormat="1" ht="12.2" customHeight="1" x14ac:dyDescent="0.2">
      <c r="A28" s="539" t="s">
        <v>208</v>
      </c>
      <c r="B28" s="118"/>
      <c r="C28" s="118">
        <v>14.617735599999998</v>
      </c>
      <c r="D28" s="118"/>
      <c r="E28" s="118">
        <v>13.782589450000003</v>
      </c>
      <c r="F28" s="118">
        <v>4.4435258500000003</v>
      </c>
      <c r="G28" s="118">
        <v>5.07807195</v>
      </c>
      <c r="H28" s="118">
        <v>54.618653905000016</v>
      </c>
      <c r="I28" s="118">
        <v>12.733616019999998</v>
      </c>
      <c r="J28" s="118"/>
      <c r="K28" s="118">
        <v>0.78112811000000004</v>
      </c>
      <c r="L28" s="535">
        <v>106.05532088500001</v>
      </c>
      <c r="O28" s="30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s="31" customFormat="1" ht="12.2" customHeight="1" x14ac:dyDescent="0.2">
      <c r="A29" s="539" t="s">
        <v>209</v>
      </c>
      <c r="B29" s="118"/>
      <c r="C29" s="118">
        <v>11.210085680000001</v>
      </c>
      <c r="D29" s="118"/>
      <c r="E29" s="118">
        <v>3.410065400000001</v>
      </c>
      <c r="F29" s="118">
        <v>1.6960999999999997E-4</v>
      </c>
      <c r="G29" s="118"/>
      <c r="H29" s="118">
        <v>91.680126474000005</v>
      </c>
      <c r="I29" s="118">
        <v>4.3010103600000003</v>
      </c>
      <c r="J29" s="118"/>
      <c r="K29" s="118">
        <v>0.57663961000000008</v>
      </c>
      <c r="L29" s="535">
        <v>111.17809713400001</v>
      </c>
      <c r="O29" s="30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s="31" customFormat="1" ht="12.2" customHeight="1" x14ac:dyDescent="0.2">
      <c r="A30" s="539" t="s">
        <v>210</v>
      </c>
      <c r="B30" s="118"/>
      <c r="C30" s="118">
        <v>3.6710042299999999</v>
      </c>
      <c r="D30" s="118"/>
      <c r="E30" s="118"/>
      <c r="F30" s="118"/>
      <c r="G30" s="118"/>
      <c r="H30" s="118">
        <v>5.1885185300000014</v>
      </c>
      <c r="I30" s="118">
        <v>7.1973193899999997</v>
      </c>
      <c r="J30" s="118"/>
      <c r="K30" s="118"/>
      <c r="L30" s="535">
        <v>16.056842150000001</v>
      </c>
      <c r="O30" s="30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s="31" customFormat="1" ht="12.2" customHeight="1" x14ac:dyDescent="0.2">
      <c r="A31" s="539" t="s">
        <v>211</v>
      </c>
      <c r="B31" s="118"/>
      <c r="C31" s="118">
        <v>1.4074039500000002</v>
      </c>
      <c r="D31" s="118"/>
      <c r="E31" s="118"/>
      <c r="F31" s="118"/>
      <c r="G31" s="118"/>
      <c r="H31" s="118"/>
      <c r="I31" s="118">
        <v>0</v>
      </c>
      <c r="J31" s="118"/>
      <c r="K31" s="118"/>
      <c r="L31" s="535">
        <v>1.4074039500000002</v>
      </c>
      <c r="O31" s="30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s="31" customFormat="1" ht="12.2" customHeight="1" x14ac:dyDescent="0.2">
      <c r="A32" s="539" t="s">
        <v>212</v>
      </c>
      <c r="B32" s="118"/>
      <c r="C32" s="118">
        <v>7.8283285599999992</v>
      </c>
      <c r="D32" s="118"/>
      <c r="E32" s="118"/>
      <c r="F32" s="118"/>
      <c r="G32" s="118"/>
      <c r="H32" s="118"/>
      <c r="I32" s="118">
        <v>0</v>
      </c>
      <c r="J32" s="118"/>
      <c r="K32" s="118"/>
      <c r="L32" s="535">
        <v>7.8283285599999992</v>
      </c>
      <c r="O32" s="30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s="31" customFormat="1" ht="12.2" customHeight="1" x14ac:dyDescent="0.2">
      <c r="A33" s="539" t="s">
        <v>218</v>
      </c>
      <c r="B33" s="17"/>
      <c r="C33" s="17"/>
      <c r="D33" s="17"/>
      <c r="E33" s="17"/>
      <c r="F33" s="17"/>
      <c r="G33" s="17"/>
      <c r="H33" s="17"/>
      <c r="I33" s="17">
        <v>8.3873139999999999E-2</v>
      </c>
      <c r="J33" s="17"/>
      <c r="K33" s="17">
        <v>0.17449561999999996</v>
      </c>
      <c r="L33" s="535">
        <v>0.25836875999999998</v>
      </c>
      <c r="O33" s="30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s="31" customFormat="1" ht="13.5" customHeight="1" x14ac:dyDescent="0.2">
      <c r="A34" s="914" t="s">
        <v>136</v>
      </c>
      <c r="B34" s="463">
        <v>0.26253897999999998</v>
      </c>
      <c r="C34" s="463">
        <v>207.46856002999999</v>
      </c>
      <c r="D34" s="463">
        <v>2.8870000000000011E-3</v>
      </c>
      <c r="E34" s="463">
        <v>140.79005179643667</v>
      </c>
      <c r="F34" s="463">
        <v>140.31539096599994</v>
      </c>
      <c r="G34" s="463">
        <v>70.340251100000017</v>
      </c>
      <c r="H34" s="463">
        <v>254.62760707500001</v>
      </c>
      <c r="I34" s="463">
        <v>67.761327710000003</v>
      </c>
      <c r="J34" s="463">
        <v>46.398527230000006</v>
      </c>
      <c r="K34" s="463">
        <v>35.647226105000009</v>
      </c>
      <c r="L34" s="463">
        <v>963.61436799243677</v>
      </c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s="31" customFormat="1" ht="13.5" customHeight="1" thickBot="1" x14ac:dyDescent="0.25">
      <c r="A35" s="915" t="s">
        <v>134</v>
      </c>
      <c r="B35" s="916">
        <v>0.26253897999999998</v>
      </c>
      <c r="C35" s="916">
        <v>207.68985597</v>
      </c>
      <c r="D35" s="916">
        <v>2.8870000000000011E-3</v>
      </c>
      <c r="E35" s="916">
        <v>202.23518891143667</v>
      </c>
      <c r="F35" s="916">
        <v>140.31579066599994</v>
      </c>
      <c r="G35" s="916">
        <v>70.340251100000017</v>
      </c>
      <c r="H35" s="916">
        <v>254.62760707500001</v>
      </c>
      <c r="I35" s="916">
        <v>67.761327710000003</v>
      </c>
      <c r="J35" s="916">
        <v>46.398527230000006</v>
      </c>
      <c r="K35" s="916">
        <v>35.69907507500001</v>
      </c>
      <c r="L35" s="917">
        <v>1025.3330497174368</v>
      </c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</sheetData>
  <mergeCells count="2">
    <mergeCell ref="A2:L2"/>
    <mergeCell ref="A3:L3"/>
  </mergeCells>
  <phoneticPr fontId="0" type="noConversion"/>
  <printOptions horizontalCentered="1"/>
  <pageMargins left="0.39370078740157483" right="0.39370078740157483" top="0.59055118110236227" bottom="0.51181102362204722" header="0.19685039370078741" footer="0.19685039370078741"/>
  <pageSetup paperSize="9" scale="95" firstPageNumber="21" orientation="portrait" useFirstPageNumber="1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L41"/>
  <sheetViews>
    <sheetView zoomScaleNormal="100" zoomScaleSheetLayoutView="100" workbookViewId="0">
      <selection activeCell="S17" sqref="S17"/>
    </sheetView>
  </sheetViews>
  <sheetFormatPr defaultColWidth="9.140625" defaultRowHeight="12.75" x14ac:dyDescent="0.2"/>
  <cols>
    <col min="1" max="1" width="5.42578125" style="21" customWidth="1"/>
    <col min="2" max="2" width="10.140625" style="36" bestFit="1" customWidth="1"/>
    <col min="3" max="4" width="7.140625" style="1" customWidth="1"/>
    <col min="5" max="5" width="6.5703125" style="1" bestFit="1" customWidth="1"/>
    <col min="6" max="10" width="7.140625" style="1" customWidth="1"/>
    <col min="11" max="11" width="7.140625" style="763" customWidth="1"/>
    <col min="12" max="12" width="8.7109375" style="2" customWidth="1"/>
    <col min="13" max="16384" width="9.140625" style="2"/>
  </cols>
  <sheetData>
    <row r="1" spans="1:12" s="203" customFormat="1" ht="19.149999999999999" customHeight="1" x14ac:dyDescent="0.2">
      <c r="A1" s="1569" t="s">
        <v>434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</row>
    <row r="2" spans="1:12" s="203" customFormat="1" ht="15.75" customHeight="1" x14ac:dyDescent="0.2">
      <c r="A2" s="1372" t="s">
        <v>347</v>
      </c>
      <c r="B2" s="1373"/>
      <c r="C2" s="1373"/>
      <c r="D2" s="1373"/>
      <c r="E2" s="1373"/>
      <c r="F2" s="1373"/>
      <c r="G2" s="1373"/>
      <c r="H2" s="1373"/>
      <c r="I2" s="1373"/>
      <c r="J2" s="1373"/>
      <c r="K2" s="1571"/>
      <c r="L2" s="1571"/>
    </row>
    <row r="3" spans="1:12" s="31" customFormat="1" ht="18" customHeight="1" x14ac:dyDescent="0.2">
      <c r="A3" s="1220" t="s">
        <v>137</v>
      </c>
      <c r="B3" s="694" t="s">
        <v>140</v>
      </c>
      <c r="C3" s="695" t="s">
        <v>238</v>
      </c>
      <c r="D3" s="695" t="s">
        <v>251</v>
      </c>
      <c r="E3" s="695" t="s">
        <v>262</v>
      </c>
      <c r="F3" s="695" t="s">
        <v>280</v>
      </c>
      <c r="G3" s="695" t="s">
        <v>296</v>
      </c>
      <c r="H3" s="695" t="s">
        <v>307</v>
      </c>
      <c r="I3" s="695" t="s">
        <v>348</v>
      </c>
      <c r="J3" s="1221" t="s">
        <v>356</v>
      </c>
      <c r="K3" s="695" t="s">
        <v>443</v>
      </c>
      <c r="L3" s="695" t="s">
        <v>482</v>
      </c>
    </row>
    <row r="4" spans="1:12" s="31" customFormat="1" ht="17.649999999999999" customHeight="1" x14ac:dyDescent="0.2">
      <c r="A4" s="478" t="s">
        <v>95</v>
      </c>
      <c r="B4" s="530" t="s">
        <v>96</v>
      </c>
      <c r="C4" s="478" t="s">
        <v>97</v>
      </c>
      <c r="D4" s="478" t="s">
        <v>98</v>
      </c>
      <c r="E4" s="530" t="s">
        <v>99</v>
      </c>
      <c r="F4" s="530" t="s">
        <v>100</v>
      </c>
      <c r="G4" s="478" t="s">
        <v>101</v>
      </c>
      <c r="H4" s="478" t="s">
        <v>102</v>
      </c>
      <c r="I4" s="530" t="s">
        <v>103</v>
      </c>
      <c r="J4" s="1222" t="s">
        <v>104</v>
      </c>
      <c r="K4" s="530" t="s">
        <v>105</v>
      </c>
      <c r="L4" s="530" t="s">
        <v>106</v>
      </c>
    </row>
    <row r="5" spans="1:12" s="29" customFormat="1" ht="18.75" customHeight="1" x14ac:dyDescent="0.2">
      <c r="A5" s="1563" t="s">
        <v>63</v>
      </c>
      <c r="B5" s="124" t="s">
        <v>37</v>
      </c>
      <c r="C5" s="119">
        <v>2.8999999999999998E-2</v>
      </c>
      <c r="D5" s="119">
        <v>1.4E-2</v>
      </c>
      <c r="E5" s="119">
        <v>5.1999999999999998E-2</v>
      </c>
      <c r="F5" s="119">
        <v>0.11700000000000001</v>
      </c>
      <c r="G5" s="119">
        <v>3.9E-2</v>
      </c>
      <c r="H5" s="119">
        <v>0.08</v>
      </c>
      <c r="I5" s="119"/>
      <c r="J5" s="121">
        <v>0</v>
      </c>
      <c r="K5" s="39">
        <v>0</v>
      </c>
      <c r="L5" s="39">
        <v>0</v>
      </c>
    </row>
    <row r="6" spans="1:12" s="29" customFormat="1" ht="18.75" customHeight="1" x14ac:dyDescent="0.2">
      <c r="A6" s="1564"/>
      <c r="B6" s="125" t="s">
        <v>38</v>
      </c>
      <c r="C6" s="118">
        <v>1.0349999999999999</v>
      </c>
      <c r="D6" s="118">
        <v>0.96899999999999997</v>
      </c>
      <c r="E6" s="118">
        <v>9.5000000000000001E-2</v>
      </c>
      <c r="F6" s="118">
        <v>0.17899999999999999</v>
      </c>
      <c r="G6" s="118">
        <v>0.128</v>
      </c>
      <c r="H6" s="118">
        <v>0</v>
      </c>
      <c r="I6" s="118">
        <v>0.246</v>
      </c>
      <c r="J6" s="122">
        <v>0</v>
      </c>
      <c r="K6" s="39">
        <v>0.03</v>
      </c>
      <c r="L6" s="39">
        <v>5.337055000000001E-2</v>
      </c>
    </row>
    <row r="7" spans="1:12" s="29" customFormat="1" ht="18.75" customHeight="1" x14ac:dyDescent="0.2">
      <c r="A7" s="1564"/>
      <c r="B7" s="125" t="s">
        <v>135</v>
      </c>
      <c r="C7" s="118">
        <v>0.108</v>
      </c>
      <c r="D7" s="118">
        <v>1.7999999999999999E-2</v>
      </c>
      <c r="E7" s="118">
        <v>0.30499999999999999</v>
      </c>
      <c r="F7" s="118">
        <v>0.253</v>
      </c>
      <c r="G7" s="118">
        <v>0.16900000000000001</v>
      </c>
      <c r="H7" s="118">
        <v>0.29100000000000004</v>
      </c>
      <c r="I7" s="118">
        <v>0</v>
      </c>
      <c r="J7" s="122">
        <v>0.245</v>
      </c>
      <c r="K7" s="39">
        <v>0.218</v>
      </c>
      <c r="L7" s="39">
        <v>0.22129593999999997</v>
      </c>
    </row>
    <row r="8" spans="1:12" s="29" customFormat="1" ht="18.75" customHeight="1" x14ac:dyDescent="0.2">
      <c r="A8" s="1564"/>
      <c r="B8" s="125" t="s">
        <v>40</v>
      </c>
      <c r="C8" s="118">
        <v>0.19800000000000001</v>
      </c>
      <c r="D8" s="118">
        <v>0.16600000000000001</v>
      </c>
      <c r="E8" s="118">
        <v>5.1999999999999998E-2</v>
      </c>
      <c r="F8" s="118">
        <v>4.2000000000000003E-2</v>
      </c>
      <c r="G8" s="118">
        <v>0.15500000000000003</v>
      </c>
      <c r="H8" s="118">
        <v>0.91900000000000004</v>
      </c>
      <c r="I8" s="118">
        <v>0.2409</v>
      </c>
      <c r="J8" s="122">
        <v>0.16800000000000001</v>
      </c>
      <c r="K8" s="39">
        <v>0.58599999999999997</v>
      </c>
      <c r="L8" s="39">
        <v>1.447861855</v>
      </c>
    </row>
    <row r="9" spans="1:12" s="29" customFormat="1" ht="18.75" customHeight="1" x14ac:dyDescent="0.2">
      <c r="A9" s="1564"/>
      <c r="B9" s="125" t="s">
        <v>41</v>
      </c>
      <c r="C9" s="118">
        <v>2.016</v>
      </c>
      <c r="D9" s="118">
        <v>2.2210000000000001</v>
      </c>
      <c r="E9" s="118">
        <v>3.0679999999999996</v>
      </c>
      <c r="F9" s="118">
        <v>2.9569999999999999</v>
      </c>
      <c r="G9" s="118">
        <v>2.3279999999999998</v>
      </c>
      <c r="H9" s="118">
        <v>2.6880000000000002</v>
      </c>
      <c r="I9" s="118">
        <v>1.9757929999999999</v>
      </c>
      <c r="J9" s="122">
        <v>2.5649999999999999</v>
      </c>
      <c r="K9" s="39">
        <v>2.5510000000000002</v>
      </c>
      <c r="L9" s="39">
        <v>4.9253840799999971</v>
      </c>
    </row>
    <row r="10" spans="1:12" s="29" customFormat="1" ht="18.75" customHeight="1" x14ac:dyDescent="0.2">
      <c r="A10" s="1564"/>
      <c r="B10" s="125" t="s">
        <v>42</v>
      </c>
      <c r="C10" s="118">
        <v>13.155000000000001</v>
      </c>
      <c r="D10" s="118">
        <v>11.504</v>
      </c>
      <c r="E10" s="118">
        <v>4.133</v>
      </c>
      <c r="F10" s="118">
        <v>8.8650000000000002</v>
      </c>
      <c r="G10" s="118">
        <v>9.3689999999999998</v>
      </c>
      <c r="H10" s="118">
        <v>25.753</v>
      </c>
      <c r="I10" s="118">
        <v>2.5049500000000005</v>
      </c>
      <c r="J10" s="122">
        <v>3.6520000000000006</v>
      </c>
      <c r="K10" s="39">
        <v>3.6709999999999998</v>
      </c>
      <c r="L10" s="39">
        <v>5.9342016050000019</v>
      </c>
    </row>
    <row r="11" spans="1:12" s="29" customFormat="1" ht="18.75" customHeight="1" x14ac:dyDescent="0.2">
      <c r="A11" s="1564"/>
      <c r="B11" s="125" t="s">
        <v>43</v>
      </c>
      <c r="C11" s="118">
        <v>38.86</v>
      </c>
      <c r="D11" s="118">
        <v>41.106000000000002</v>
      </c>
      <c r="E11" s="118">
        <v>34.550000000000004</v>
      </c>
      <c r="F11" s="118">
        <v>30.905000000000001</v>
      </c>
      <c r="G11" s="118">
        <v>30.88</v>
      </c>
      <c r="H11" s="118">
        <v>11.85</v>
      </c>
      <c r="I11" s="118">
        <v>27.139718999999999</v>
      </c>
      <c r="J11" s="122">
        <v>29.164999999999999</v>
      </c>
      <c r="K11" s="39">
        <v>33.328000000000003</v>
      </c>
      <c r="L11" s="39">
        <v>30.641790449000013</v>
      </c>
    </row>
    <row r="12" spans="1:12" s="29" customFormat="1" ht="18.75" customHeight="1" x14ac:dyDescent="0.2">
      <c r="A12" s="1564"/>
      <c r="B12" s="125" t="s">
        <v>300</v>
      </c>
      <c r="C12" s="118"/>
      <c r="D12" s="118"/>
      <c r="E12" s="118"/>
      <c r="F12" s="118"/>
      <c r="G12" s="118">
        <v>7.5810000000000004</v>
      </c>
      <c r="H12" s="118">
        <v>2.419</v>
      </c>
      <c r="I12" s="118">
        <v>19.855520000000002</v>
      </c>
      <c r="J12" s="122">
        <v>21.710999999999999</v>
      </c>
      <c r="K12" s="39">
        <v>21.067</v>
      </c>
      <c r="L12" s="39">
        <v>18.329199415999994</v>
      </c>
    </row>
    <row r="13" spans="1:12" s="29" customFormat="1" ht="18.75" customHeight="1" x14ac:dyDescent="0.2">
      <c r="A13" s="1564"/>
      <c r="B13" s="125" t="s">
        <v>301</v>
      </c>
      <c r="C13" s="118"/>
      <c r="D13" s="118"/>
      <c r="E13" s="118"/>
      <c r="F13" s="118"/>
      <c r="G13" s="118">
        <v>7.0000000000000001E-3</v>
      </c>
      <c r="H13" s="118"/>
      <c r="I13" s="118">
        <v>2.4405000000000001</v>
      </c>
      <c r="J13" s="122">
        <v>1.907</v>
      </c>
      <c r="K13" s="39">
        <v>2.5529999999999999</v>
      </c>
      <c r="L13" s="39">
        <v>0.16557783000000001</v>
      </c>
    </row>
    <row r="14" spans="1:12" s="29" customFormat="1" ht="18.75" customHeight="1" x14ac:dyDescent="0.2">
      <c r="A14" s="1564"/>
      <c r="B14" s="793" t="s">
        <v>456</v>
      </c>
      <c r="C14" s="118">
        <v>3.8119999999999998</v>
      </c>
      <c r="D14" s="118">
        <v>3.31</v>
      </c>
      <c r="E14" s="118">
        <v>3.125</v>
      </c>
      <c r="F14" s="118"/>
      <c r="G14" s="118"/>
      <c r="H14" s="118"/>
      <c r="I14" s="118"/>
      <c r="J14" s="122"/>
      <c r="K14" s="39"/>
      <c r="L14" s="39"/>
    </row>
    <row r="15" spans="1:12" s="29" customFormat="1" ht="18.75" hidden="1" customHeight="1" x14ac:dyDescent="0.2">
      <c r="A15" s="1564"/>
      <c r="B15" s="123" t="s">
        <v>44</v>
      </c>
      <c r="C15" s="39">
        <v>13.866000000000001</v>
      </c>
      <c r="D15" s="39">
        <v>14.039</v>
      </c>
      <c r="E15" s="39">
        <v>34.199000000000005</v>
      </c>
      <c r="F15" s="39">
        <v>35.255000000000003</v>
      </c>
      <c r="G15" s="39">
        <v>34.783999999999999</v>
      </c>
      <c r="H15" s="39" t="e">
        <v>#REF!</v>
      </c>
      <c r="I15" s="39" t="e">
        <v>#REF!</v>
      </c>
      <c r="J15" s="98" t="e">
        <v>#REF!</v>
      </c>
      <c r="K15" s="39" t="e">
        <v>#REF!</v>
      </c>
      <c r="L15" s="39" t="e">
        <v>#REF!</v>
      </c>
    </row>
    <row r="16" spans="1:12" s="29" customFormat="1" ht="18.75" hidden="1" customHeight="1" x14ac:dyDescent="0.2">
      <c r="A16" s="1564"/>
      <c r="B16" s="123" t="s">
        <v>45</v>
      </c>
      <c r="C16" s="39">
        <v>45.346999999999994</v>
      </c>
      <c r="D16" s="39">
        <v>45.269000000000005</v>
      </c>
      <c r="E16" s="39">
        <v>11.180999999999997</v>
      </c>
      <c r="F16" s="39">
        <v>8.0629999999999953</v>
      </c>
      <c r="G16" s="39">
        <v>15.871999999999998</v>
      </c>
      <c r="H16" s="39" t="e">
        <v>#REF!</v>
      </c>
      <c r="I16" s="39" t="e">
        <v>#REF!</v>
      </c>
      <c r="J16" s="98" t="e">
        <v>#REF!</v>
      </c>
      <c r="K16" s="39" t="e">
        <v>#REF!</v>
      </c>
      <c r="L16" s="39" t="e">
        <v>#REF!</v>
      </c>
    </row>
    <row r="17" spans="1:12" s="29" customFormat="1" ht="18.75" customHeight="1" x14ac:dyDescent="0.2">
      <c r="A17" s="1565"/>
      <c r="B17" s="531" t="s">
        <v>171</v>
      </c>
      <c r="C17" s="532">
        <v>59.212999999999994</v>
      </c>
      <c r="D17" s="532">
        <v>59.308000000000007</v>
      </c>
      <c r="E17" s="532">
        <v>45.38</v>
      </c>
      <c r="F17" s="532">
        <v>43.317999999999998</v>
      </c>
      <c r="G17" s="532">
        <v>50.655999999999999</v>
      </c>
      <c r="H17" s="532">
        <v>44</v>
      </c>
      <c r="I17" s="532">
        <v>54.403382000000008</v>
      </c>
      <c r="J17" s="533">
        <v>59.412999999999997</v>
      </c>
      <c r="K17" s="532">
        <v>64.004000000000005</v>
      </c>
      <c r="L17" s="532">
        <v>61.718681725000003</v>
      </c>
    </row>
    <row r="18" spans="1:12" s="29" customFormat="1" ht="18.75" customHeight="1" x14ac:dyDescent="0.2">
      <c r="A18" s="1563" t="s">
        <v>318</v>
      </c>
      <c r="B18" s="124" t="s">
        <v>196</v>
      </c>
      <c r="C18" s="119">
        <v>3.766</v>
      </c>
      <c r="D18" s="119">
        <v>2.4249999999999998</v>
      </c>
      <c r="E18" s="119">
        <v>1.7529999999999999</v>
      </c>
      <c r="F18" s="119">
        <v>9.9000000000000005E-2</v>
      </c>
      <c r="G18" s="119">
        <v>0.02</v>
      </c>
      <c r="H18" s="119">
        <v>1.0999999999999999E-2</v>
      </c>
      <c r="I18" s="119">
        <v>0</v>
      </c>
      <c r="J18" s="121">
        <v>8.0000000000000002E-3</v>
      </c>
      <c r="K18" s="39">
        <v>4.2000000000000003E-2</v>
      </c>
      <c r="L18" s="39">
        <v>9.0286869999999991E-2</v>
      </c>
    </row>
    <row r="19" spans="1:12" s="29" customFormat="1" ht="18.75" customHeight="1" x14ac:dyDescent="0.2">
      <c r="A19" s="1566"/>
      <c r="B19" s="125" t="s">
        <v>197</v>
      </c>
      <c r="C19" s="118">
        <v>0.32300000000000001</v>
      </c>
      <c r="D19" s="118">
        <v>0.39600000000000002</v>
      </c>
      <c r="E19" s="118">
        <v>1.4749999999999999</v>
      </c>
      <c r="F19" s="118">
        <v>0.43</v>
      </c>
      <c r="G19" s="118">
        <v>0.34</v>
      </c>
      <c r="H19" s="118">
        <v>3.9E-2</v>
      </c>
      <c r="I19" s="118">
        <v>0</v>
      </c>
      <c r="J19" s="122">
        <v>7.1999999999999995E-2</v>
      </c>
      <c r="K19" s="39">
        <v>7.3000000000000009E-2</v>
      </c>
      <c r="L19" s="39">
        <v>0.28273104999999998</v>
      </c>
    </row>
    <row r="20" spans="1:12" s="29" customFormat="1" ht="18.75" customHeight="1" x14ac:dyDescent="0.2">
      <c r="A20" s="1566"/>
      <c r="B20" s="125" t="s">
        <v>198</v>
      </c>
      <c r="C20" s="118">
        <v>4.2520000000000007</v>
      </c>
      <c r="D20" s="118">
        <v>4.5190000000000001</v>
      </c>
      <c r="E20" s="118">
        <v>15.411</v>
      </c>
      <c r="F20" s="118">
        <v>3.3319999999999999</v>
      </c>
      <c r="G20" s="118">
        <v>3.1930000000000001</v>
      </c>
      <c r="H20" s="118">
        <v>2.661</v>
      </c>
      <c r="I20" s="118">
        <v>2.0179369999999999</v>
      </c>
      <c r="J20" s="122">
        <v>1.6389999999999998</v>
      </c>
      <c r="K20" s="39">
        <v>2.7199999999999998</v>
      </c>
      <c r="L20" s="39">
        <v>2.2146853399999999</v>
      </c>
    </row>
    <row r="21" spans="1:12" s="29" customFormat="1" ht="18.75" customHeight="1" x14ac:dyDescent="0.2">
      <c r="A21" s="1566"/>
      <c r="B21" s="125" t="s">
        <v>199</v>
      </c>
      <c r="C21" s="118">
        <v>18.298999999999999</v>
      </c>
      <c r="D21" s="118">
        <v>17.788</v>
      </c>
      <c r="E21" s="118">
        <v>10.347</v>
      </c>
      <c r="F21" s="118">
        <v>14.702</v>
      </c>
      <c r="G21" s="118">
        <v>14.098000000000001</v>
      </c>
      <c r="H21" s="118">
        <v>13.739000000000001</v>
      </c>
      <c r="I21" s="118">
        <v>13.493627</v>
      </c>
      <c r="J21" s="122">
        <v>16.437999999999999</v>
      </c>
      <c r="K21" s="39">
        <v>17.888000000000002</v>
      </c>
      <c r="L21" s="39">
        <v>20.013140710000005</v>
      </c>
    </row>
    <row r="22" spans="1:12" s="29" customFormat="1" ht="18.75" customHeight="1" x14ac:dyDescent="0.2">
      <c r="A22" s="1566"/>
      <c r="B22" s="125" t="s">
        <v>200</v>
      </c>
      <c r="C22" s="118">
        <v>15.456999999999999</v>
      </c>
      <c r="D22" s="118">
        <v>15.731</v>
      </c>
      <c r="E22" s="118">
        <v>7.9259999999999993</v>
      </c>
      <c r="F22" s="118">
        <v>11.725999999999999</v>
      </c>
      <c r="G22" s="118">
        <v>12.182</v>
      </c>
      <c r="H22" s="118">
        <v>8.152000000000001</v>
      </c>
      <c r="I22" s="118">
        <v>7.8077399999999999</v>
      </c>
      <c r="J22" s="122">
        <v>8.2880000000000003</v>
      </c>
      <c r="K22" s="39">
        <v>7.5270000000000001</v>
      </c>
      <c r="L22" s="39">
        <v>7.6406733499999984</v>
      </c>
    </row>
    <row r="23" spans="1:12" s="29" customFormat="1" ht="18.75" customHeight="1" x14ac:dyDescent="0.2">
      <c r="A23" s="1566"/>
      <c r="B23" s="125" t="s">
        <v>201</v>
      </c>
      <c r="C23" s="118">
        <v>11.347999999999999</v>
      </c>
      <c r="D23" s="118">
        <v>12.463000000000001</v>
      </c>
      <c r="E23" s="118">
        <v>11.366</v>
      </c>
      <c r="F23" s="118">
        <v>8.8020000000000014</v>
      </c>
      <c r="G23" s="118">
        <v>5.15</v>
      </c>
      <c r="H23" s="118">
        <v>4.7809999999999997</v>
      </c>
      <c r="I23" s="118">
        <v>6.3421274199999997</v>
      </c>
      <c r="J23" s="122">
        <v>7.6450000000000005</v>
      </c>
      <c r="K23" s="39">
        <v>8.2949999999999999</v>
      </c>
      <c r="L23" s="39">
        <v>8.8156020209000037</v>
      </c>
    </row>
    <row r="24" spans="1:12" s="29" customFormat="1" ht="18.75" customHeight="1" x14ac:dyDescent="0.2">
      <c r="A24" s="1566"/>
      <c r="B24" s="125" t="s">
        <v>202</v>
      </c>
      <c r="C24" s="118">
        <v>39.978000000000009</v>
      </c>
      <c r="D24" s="118">
        <v>15.46</v>
      </c>
      <c r="E24" s="118">
        <v>39.525999999999996</v>
      </c>
      <c r="F24" s="118">
        <v>42.694000000000003</v>
      </c>
      <c r="G24" s="118">
        <v>42.733000000000004</v>
      </c>
      <c r="H24" s="118">
        <v>36.572000000000003</v>
      </c>
      <c r="I24" s="118">
        <v>41.163411809999999</v>
      </c>
      <c r="J24" s="122">
        <v>46.932000000000002</v>
      </c>
      <c r="K24" s="39">
        <v>54.671999999999997</v>
      </c>
      <c r="L24" s="39">
        <v>54.620453670499977</v>
      </c>
    </row>
    <row r="25" spans="1:12" s="29" customFormat="1" ht="18.75" customHeight="1" x14ac:dyDescent="0.2">
      <c r="A25" s="1566"/>
      <c r="B25" s="125" t="s">
        <v>203</v>
      </c>
      <c r="C25" s="118">
        <v>27.670999999999999</v>
      </c>
      <c r="D25" s="118">
        <v>31.951999999999998</v>
      </c>
      <c r="E25" s="118">
        <v>37.935000000000002</v>
      </c>
      <c r="F25" s="118">
        <v>56.670999999999999</v>
      </c>
      <c r="G25" s="118">
        <v>47.031999999999996</v>
      </c>
      <c r="H25" s="118">
        <v>46.67</v>
      </c>
      <c r="I25" s="118">
        <v>49.230115999999995</v>
      </c>
      <c r="J25" s="122">
        <v>53.999000000000002</v>
      </c>
      <c r="K25" s="39">
        <v>57.627999999999993</v>
      </c>
      <c r="L25" s="39">
        <v>70.46353874479999</v>
      </c>
    </row>
    <row r="26" spans="1:12" s="29" customFormat="1" ht="18.75" customHeight="1" x14ac:dyDescent="0.2">
      <c r="A26" s="1566"/>
      <c r="B26" s="125" t="s">
        <v>204</v>
      </c>
      <c r="C26" s="118">
        <v>49.721000000000004</v>
      </c>
      <c r="D26" s="118">
        <v>45.89</v>
      </c>
      <c r="E26" s="118">
        <v>31.050999999999998</v>
      </c>
      <c r="F26" s="118">
        <v>31.13</v>
      </c>
      <c r="G26" s="118">
        <v>30.640999999999995</v>
      </c>
      <c r="H26" s="118">
        <v>31.013999999999999</v>
      </c>
      <c r="I26" s="118">
        <v>38.375758809999994</v>
      </c>
      <c r="J26" s="122">
        <v>44.976999999999997</v>
      </c>
      <c r="K26" s="39">
        <v>62.085000000000001</v>
      </c>
      <c r="L26" s="39">
        <v>56.175390356836644</v>
      </c>
    </row>
    <row r="27" spans="1:12" s="29" customFormat="1" ht="18.75" customHeight="1" x14ac:dyDescent="0.2">
      <c r="A27" s="1566"/>
      <c r="B27" s="125" t="s">
        <v>205</v>
      </c>
      <c r="C27" s="118">
        <v>90.982000000000014</v>
      </c>
      <c r="D27" s="118">
        <v>92.73</v>
      </c>
      <c r="E27" s="118">
        <v>110.02699999999999</v>
      </c>
      <c r="F27" s="118">
        <v>105.98099999999999</v>
      </c>
      <c r="G27" s="118">
        <v>98.989000000000004</v>
      </c>
      <c r="H27" s="118">
        <v>83.91500000000002</v>
      </c>
      <c r="I27" s="118">
        <v>81.4259725</v>
      </c>
      <c r="J27" s="122">
        <v>85.034000000000006</v>
      </c>
      <c r="K27" s="39">
        <v>93.637999999999991</v>
      </c>
      <c r="L27" s="39">
        <v>112.34304145999998</v>
      </c>
    </row>
    <row r="28" spans="1:12" s="29" customFormat="1" ht="18.75" customHeight="1" x14ac:dyDescent="0.2">
      <c r="A28" s="1566"/>
      <c r="B28" s="125" t="s">
        <v>206</v>
      </c>
      <c r="C28" s="118">
        <v>139.256</v>
      </c>
      <c r="D28" s="118">
        <v>137.036</v>
      </c>
      <c r="E28" s="118">
        <v>164.74500000000003</v>
      </c>
      <c r="F28" s="118">
        <v>178.85400000000004</v>
      </c>
      <c r="G28" s="118">
        <v>176.27600000000001</v>
      </c>
      <c r="H28" s="118">
        <v>171.08699999999999</v>
      </c>
      <c r="I28" s="118">
        <v>222.30765931000002</v>
      </c>
      <c r="J28" s="122">
        <v>223.83600000000001</v>
      </c>
      <c r="K28" s="39">
        <v>261.93200000000002</v>
      </c>
      <c r="L28" s="39">
        <v>258.5143584676</v>
      </c>
    </row>
    <row r="29" spans="1:12" s="29" customFormat="1" ht="18.75" customHeight="1" x14ac:dyDescent="0.2">
      <c r="A29" s="1566"/>
      <c r="B29" s="125" t="s">
        <v>207</v>
      </c>
      <c r="C29" s="118">
        <v>95.593999999999994</v>
      </c>
      <c r="D29" s="118">
        <v>98.041000000000011</v>
      </c>
      <c r="E29" s="118">
        <v>58.393000000000001</v>
      </c>
      <c r="F29" s="118">
        <v>69.116</v>
      </c>
      <c r="G29" s="118">
        <v>64.947999999999993</v>
      </c>
      <c r="H29" s="118">
        <v>74.496999999999986</v>
      </c>
      <c r="I29" s="118">
        <v>79.489430819999995</v>
      </c>
      <c r="J29" s="122">
        <v>90.656000000000006</v>
      </c>
      <c r="K29" s="39">
        <v>106.28099999999999</v>
      </c>
      <c r="L29" s="39">
        <v>129.65610451279997</v>
      </c>
    </row>
    <row r="30" spans="1:12" s="29" customFormat="1" ht="18.75" customHeight="1" x14ac:dyDescent="0.2">
      <c r="A30" s="1566"/>
      <c r="B30" s="125" t="s">
        <v>208</v>
      </c>
      <c r="C30" s="118">
        <v>69.745999999999995</v>
      </c>
      <c r="D30" s="118">
        <v>92.405000000000015</v>
      </c>
      <c r="E30" s="118">
        <v>93.685000000000002</v>
      </c>
      <c r="F30" s="118">
        <v>99.527999999999992</v>
      </c>
      <c r="G30" s="118">
        <v>86.351000000000013</v>
      </c>
      <c r="H30" s="118">
        <v>75.98</v>
      </c>
      <c r="I30" s="118">
        <v>111.85101935</v>
      </c>
      <c r="J30" s="122">
        <v>106.82000000000001</v>
      </c>
      <c r="K30" s="39">
        <v>114.971</v>
      </c>
      <c r="L30" s="39">
        <v>106.05532088500001</v>
      </c>
    </row>
    <row r="31" spans="1:12" s="29" customFormat="1" ht="18.75" customHeight="1" x14ac:dyDescent="0.2">
      <c r="A31" s="1566"/>
      <c r="B31" s="125" t="s">
        <v>209</v>
      </c>
      <c r="C31" s="118">
        <v>2.8180000000000001</v>
      </c>
      <c r="D31" s="118">
        <v>3.9009999999999998</v>
      </c>
      <c r="E31" s="118">
        <v>39.801000000000002</v>
      </c>
      <c r="F31" s="118">
        <v>50.650000000000006</v>
      </c>
      <c r="G31" s="118">
        <v>52.516999999999996</v>
      </c>
      <c r="H31" s="118">
        <v>70.097999999999999</v>
      </c>
      <c r="I31" s="118">
        <v>83.314091000000019</v>
      </c>
      <c r="J31" s="122">
        <v>97.790999999999997</v>
      </c>
      <c r="K31" s="39">
        <v>91.415000000000006</v>
      </c>
      <c r="L31" s="39">
        <v>111.17809713400001</v>
      </c>
    </row>
    <row r="32" spans="1:12" s="29" customFormat="1" ht="18.75" customHeight="1" x14ac:dyDescent="0.2">
      <c r="A32" s="1566"/>
      <c r="B32" s="125" t="s">
        <v>210</v>
      </c>
      <c r="C32" s="118">
        <v>2.8369999999999997</v>
      </c>
      <c r="D32" s="118">
        <v>3.1280000000000001</v>
      </c>
      <c r="E32" s="118">
        <v>7.411999999999999</v>
      </c>
      <c r="F32" s="118">
        <v>6.7829999999999995</v>
      </c>
      <c r="G32" s="118">
        <v>11.573</v>
      </c>
      <c r="H32" s="118">
        <v>19.904</v>
      </c>
      <c r="I32" s="118">
        <v>15.696052999999999</v>
      </c>
      <c r="J32" s="122">
        <v>19.71</v>
      </c>
      <c r="K32" s="39">
        <v>20.610999999999997</v>
      </c>
      <c r="L32" s="39">
        <v>16.056842150000001</v>
      </c>
    </row>
    <row r="33" spans="1:12" s="29" customFormat="1" ht="18.75" customHeight="1" x14ac:dyDescent="0.2">
      <c r="A33" s="1566"/>
      <c r="B33" s="125" t="s">
        <v>211</v>
      </c>
      <c r="C33" s="118"/>
      <c r="D33" s="118">
        <v>2.6419999999999999</v>
      </c>
      <c r="E33" s="118">
        <v>3.7429999999999999</v>
      </c>
      <c r="F33" s="118">
        <v>3.0830000000000002</v>
      </c>
      <c r="G33" s="118">
        <v>3.7229999999999999</v>
      </c>
      <c r="H33" s="118">
        <v>6.7649999999999997</v>
      </c>
      <c r="I33" s="118">
        <v>6.9230900000000002</v>
      </c>
      <c r="J33" s="122">
        <v>4.867</v>
      </c>
      <c r="K33" s="39">
        <v>3.7130000000000001</v>
      </c>
      <c r="L33" s="39">
        <v>1.4074039500000002</v>
      </c>
    </row>
    <row r="34" spans="1:12" s="29" customFormat="1" ht="18.75" customHeight="1" x14ac:dyDescent="0.2">
      <c r="A34" s="1566"/>
      <c r="B34" s="125" t="s">
        <v>212</v>
      </c>
      <c r="C34" s="118">
        <v>0.64300000000000002</v>
      </c>
      <c r="D34" s="118">
        <v>0.32</v>
      </c>
      <c r="E34" s="118">
        <v>1.4039999999999999</v>
      </c>
      <c r="F34" s="118">
        <v>3.3559999999999999</v>
      </c>
      <c r="G34" s="118">
        <v>5.2519999999999998</v>
      </c>
      <c r="H34" s="118">
        <v>7.3000000000000009E-2</v>
      </c>
      <c r="I34" s="118">
        <v>5.3717840000000008</v>
      </c>
      <c r="J34" s="122">
        <v>9.2439999999999998</v>
      </c>
      <c r="K34" s="39">
        <v>5.5139999999999993</v>
      </c>
      <c r="L34" s="39">
        <v>7.8283285599999992</v>
      </c>
    </row>
    <row r="35" spans="1:12" s="29" customFormat="1" ht="18.75" customHeight="1" x14ac:dyDescent="0.2">
      <c r="A35" s="1566"/>
      <c r="B35" s="125" t="s">
        <v>405</v>
      </c>
      <c r="C35" s="118"/>
      <c r="D35" s="118">
        <v>9.3040000000000003</v>
      </c>
      <c r="E35" s="118">
        <v>6.2830000000000004</v>
      </c>
      <c r="F35" s="118"/>
      <c r="G35" s="118">
        <v>1.1360000000000001</v>
      </c>
      <c r="H35" s="118">
        <v>0.92599999999999993</v>
      </c>
      <c r="I35" s="118"/>
      <c r="J35" s="122"/>
      <c r="K35" s="39"/>
      <c r="L35" s="39"/>
    </row>
    <row r="36" spans="1:12" s="29" customFormat="1" ht="18.75" customHeight="1" x14ac:dyDescent="0.2">
      <c r="A36" s="1566"/>
      <c r="B36" s="125" t="s">
        <v>46</v>
      </c>
      <c r="C36" s="118">
        <v>0.53800000000000003</v>
      </c>
      <c r="D36" s="118">
        <v>0.53900000000000003</v>
      </c>
      <c r="E36" s="118">
        <v>2.34</v>
      </c>
      <c r="F36" s="118">
        <v>2.5389999999999997</v>
      </c>
      <c r="G36" s="118">
        <v>0.36599999999999999</v>
      </c>
      <c r="H36" s="118">
        <v>0</v>
      </c>
      <c r="I36" s="118"/>
      <c r="J36" s="122"/>
      <c r="K36" s="39"/>
      <c r="L36" s="39">
        <v>0.25836875999999998</v>
      </c>
    </row>
    <row r="37" spans="1:12" s="31" customFormat="1" ht="21.6" customHeight="1" x14ac:dyDescent="0.2">
      <c r="A37" s="1567"/>
      <c r="B37" s="531" t="s">
        <v>192</v>
      </c>
      <c r="C37" s="533">
        <v>573.22900000000004</v>
      </c>
      <c r="D37" s="533">
        <v>586.67000000000007</v>
      </c>
      <c r="E37" s="533">
        <v>644.62300000000027</v>
      </c>
      <c r="F37" s="533">
        <v>689.476</v>
      </c>
      <c r="G37" s="533">
        <v>656.51999999999987</v>
      </c>
      <c r="H37" s="533">
        <v>646.88400000000001</v>
      </c>
      <c r="I37" s="533">
        <v>764.80981802000019</v>
      </c>
      <c r="J37" s="533">
        <v>817.95600000000024</v>
      </c>
      <c r="K37" s="532">
        <v>909.00499999999988</v>
      </c>
      <c r="L37" s="532">
        <v>963.61436799243677</v>
      </c>
    </row>
    <row r="38" spans="1:12" s="29" customFormat="1" ht="23.25" customHeight="1" x14ac:dyDescent="0.2">
      <c r="A38" s="1568" t="s">
        <v>134</v>
      </c>
      <c r="B38" s="1568"/>
      <c r="C38" s="532">
        <v>632.44200000000001</v>
      </c>
      <c r="D38" s="532">
        <v>645.97800000000007</v>
      </c>
      <c r="E38" s="532">
        <v>690.00300000000027</v>
      </c>
      <c r="F38" s="532">
        <v>732.79399999999998</v>
      </c>
      <c r="G38" s="532">
        <v>707.17599999999982</v>
      </c>
      <c r="H38" s="532">
        <v>690.88400000000001</v>
      </c>
      <c r="I38" s="532">
        <v>819.21320002000016</v>
      </c>
      <c r="J38" s="532">
        <v>877.36900000000026</v>
      </c>
      <c r="K38" s="532">
        <v>973.0089999999999</v>
      </c>
      <c r="L38" s="532">
        <v>1025.3330497174368</v>
      </c>
    </row>
    <row r="39" spans="1:12" ht="16.5" customHeight="1" x14ac:dyDescent="0.2">
      <c r="A39" s="2"/>
      <c r="B39" s="21"/>
      <c r="C39" s="2"/>
      <c r="D39" s="2"/>
      <c r="E39" s="2"/>
      <c r="F39" s="2"/>
      <c r="G39" s="2"/>
      <c r="H39" s="2"/>
      <c r="I39" s="2"/>
      <c r="J39" s="2"/>
      <c r="K39" s="762"/>
    </row>
    <row r="40" spans="1:12" x14ac:dyDescent="0.2">
      <c r="A40" s="2"/>
      <c r="B40" s="21"/>
      <c r="C40" s="2"/>
      <c r="D40" s="2"/>
      <c r="E40" s="2"/>
      <c r="F40" s="2"/>
      <c r="G40" s="2"/>
      <c r="H40" s="2"/>
      <c r="I40" s="2"/>
      <c r="J40" s="2"/>
      <c r="K40" s="762"/>
    </row>
    <row r="41" spans="1:12" x14ac:dyDescent="0.2">
      <c r="B41" s="21"/>
      <c r="C41" s="2"/>
      <c r="D41" s="2"/>
      <c r="E41" s="2"/>
      <c r="F41" s="2"/>
      <c r="G41" s="2"/>
      <c r="H41" s="2"/>
      <c r="I41" s="2"/>
      <c r="J41" s="2"/>
      <c r="K41" s="762"/>
    </row>
  </sheetData>
  <mergeCells count="5">
    <mergeCell ref="A5:A17"/>
    <mergeCell ref="A18:A37"/>
    <mergeCell ref="A38:B38"/>
    <mergeCell ref="A1:L1"/>
    <mergeCell ref="A2:L2"/>
  </mergeCells>
  <phoneticPr fontId="0" type="noConversion"/>
  <printOptions horizontalCentered="1"/>
  <pageMargins left="0.39370078740157483" right="0.39370078740157483" top="0.59055118110236227" bottom="0.59055118110236227" header="0.19685039370078741" footer="0.19685039370078741"/>
  <pageSetup paperSize="9" firstPageNumber="22" orientation="portrait" useFirstPageNumber="1" r:id="rId1"/>
  <headerFooter scaleWithDoc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C6" transitionEvaluation="1">
    <tabColor rgb="FF00B050"/>
  </sheetPr>
  <dimension ref="A1:Q69"/>
  <sheetViews>
    <sheetView zoomScale="130" zoomScaleNormal="130" zoomScaleSheetLayoutView="106" workbookViewId="0">
      <pane xSplit="2" ySplit="5" topLeftCell="C6" activePane="bottomRight" state="frozen"/>
      <selection activeCell="V88" sqref="V88"/>
      <selection pane="topRight" activeCell="V88" sqref="V88"/>
      <selection pane="bottomLeft" activeCell="V88" sqref="V88"/>
      <selection pane="bottomRight" activeCell="R60" sqref="R60"/>
    </sheetView>
  </sheetViews>
  <sheetFormatPr defaultColWidth="14.5703125" defaultRowHeight="13.5" x14ac:dyDescent="0.2"/>
  <cols>
    <col min="1" max="1" width="11.7109375" style="521" customWidth="1"/>
    <col min="2" max="2" width="11" style="522" customWidth="1"/>
    <col min="3" max="3" width="7.42578125" style="523" bestFit="1" customWidth="1"/>
    <col min="4" max="4" width="6.5703125" style="523" bestFit="1" customWidth="1"/>
    <col min="5" max="5" width="5.85546875" style="523" bestFit="1" customWidth="1"/>
    <col min="6" max="6" width="5.7109375" style="523" bestFit="1" customWidth="1"/>
    <col min="7" max="7" width="6.5703125" style="523" bestFit="1" customWidth="1"/>
    <col min="8" max="8" width="5.7109375" style="523" bestFit="1" customWidth="1"/>
    <col min="9" max="9" width="6.5703125" style="523" bestFit="1" customWidth="1"/>
    <col min="10" max="11" width="5.7109375" style="523" bestFit="1" customWidth="1"/>
    <col min="12" max="12" width="5.85546875" style="523" bestFit="1" customWidth="1"/>
    <col min="13" max="14" width="5.7109375" style="523" bestFit="1" customWidth="1"/>
    <col min="15" max="15" width="7.140625" style="523" customWidth="1"/>
    <col min="16" max="16" width="5.7109375" style="523" bestFit="1" customWidth="1"/>
    <col min="17" max="17" width="7.42578125" style="523" customWidth="1"/>
    <col min="18" max="16384" width="14.5703125" style="520"/>
  </cols>
  <sheetData>
    <row r="1" spans="1:17" ht="18" customHeight="1" x14ac:dyDescent="0.2">
      <c r="A1" s="1574" t="s">
        <v>508</v>
      </c>
      <c r="B1" s="1575"/>
      <c r="C1" s="1575"/>
      <c r="D1" s="1575"/>
      <c r="E1" s="1575"/>
      <c r="F1" s="1575"/>
      <c r="G1" s="1575"/>
      <c r="H1" s="1575"/>
      <c r="I1" s="1575"/>
      <c r="J1" s="1575"/>
      <c r="K1" s="1575"/>
      <c r="L1" s="1575"/>
      <c r="M1" s="1575"/>
      <c r="N1" s="1575"/>
      <c r="O1" s="1575"/>
      <c r="P1" s="1575"/>
      <c r="Q1" s="1576"/>
    </row>
    <row r="2" spans="1:17" ht="12" customHeight="1" x14ac:dyDescent="0.2">
      <c r="A2" s="1577" t="s">
        <v>347</v>
      </c>
      <c r="B2" s="1578"/>
      <c r="C2" s="1578"/>
      <c r="D2" s="1578"/>
      <c r="E2" s="1578"/>
      <c r="F2" s="1578"/>
      <c r="G2" s="1578"/>
      <c r="H2" s="1578"/>
      <c r="I2" s="1578"/>
      <c r="J2" s="1578"/>
      <c r="K2" s="1578"/>
      <c r="L2" s="1578"/>
      <c r="M2" s="1578"/>
      <c r="N2" s="1578"/>
      <c r="O2" s="1578"/>
      <c r="P2" s="1578"/>
      <c r="Q2" s="1579"/>
    </row>
    <row r="3" spans="1:17" ht="18.75" customHeight="1" x14ac:dyDescent="0.2">
      <c r="A3" s="1580" t="s">
        <v>51</v>
      </c>
      <c r="B3" s="1582" t="s">
        <v>275</v>
      </c>
      <c r="C3" s="1584" t="s">
        <v>495</v>
      </c>
      <c r="D3" s="1585"/>
      <c r="E3" s="1585"/>
      <c r="F3" s="1585"/>
      <c r="G3" s="1585"/>
      <c r="H3" s="1585"/>
      <c r="I3" s="1585"/>
      <c r="J3" s="1585" t="s">
        <v>496</v>
      </c>
      <c r="K3" s="1585"/>
      <c r="L3" s="1585"/>
      <c r="M3" s="1585"/>
      <c r="N3" s="1585"/>
      <c r="O3" s="1585"/>
      <c r="P3" s="1585"/>
      <c r="Q3" s="1586" t="s">
        <v>276</v>
      </c>
    </row>
    <row r="4" spans="1:17" ht="18" customHeight="1" x14ac:dyDescent="0.2">
      <c r="A4" s="1581"/>
      <c r="B4" s="1583"/>
      <c r="C4" s="692" t="s">
        <v>302</v>
      </c>
      <c r="D4" s="692" t="s">
        <v>303</v>
      </c>
      <c r="E4" s="692" t="s">
        <v>304</v>
      </c>
      <c r="F4" s="692" t="s">
        <v>305</v>
      </c>
      <c r="G4" s="692" t="s">
        <v>306</v>
      </c>
      <c r="H4" s="693" t="s">
        <v>85</v>
      </c>
      <c r="I4" s="692" t="s">
        <v>50</v>
      </c>
      <c r="J4" s="692" t="s">
        <v>302</v>
      </c>
      <c r="K4" s="692" t="s">
        <v>303</v>
      </c>
      <c r="L4" s="692" t="s">
        <v>304</v>
      </c>
      <c r="M4" s="692" t="s">
        <v>305</v>
      </c>
      <c r="N4" s="692" t="s">
        <v>306</v>
      </c>
      <c r="O4" s="693" t="s">
        <v>85</v>
      </c>
      <c r="P4" s="692" t="s">
        <v>50</v>
      </c>
      <c r="Q4" s="1587"/>
    </row>
    <row r="5" spans="1:17" ht="15" customHeight="1" x14ac:dyDescent="0.2">
      <c r="A5" s="524" t="s">
        <v>95</v>
      </c>
      <c r="B5" s="525" t="s">
        <v>96</v>
      </c>
      <c r="C5" s="527" t="s">
        <v>97</v>
      </c>
      <c r="D5" s="527" t="s">
        <v>98</v>
      </c>
      <c r="E5" s="527" t="s">
        <v>99</v>
      </c>
      <c r="F5" s="527" t="s">
        <v>100</v>
      </c>
      <c r="G5" s="527" t="s">
        <v>101</v>
      </c>
      <c r="H5" s="528" t="s">
        <v>102</v>
      </c>
      <c r="I5" s="527" t="s">
        <v>103</v>
      </c>
      <c r="J5" s="526" t="s">
        <v>104</v>
      </c>
      <c r="K5" s="527" t="s">
        <v>105</v>
      </c>
      <c r="L5" s="527" t="s">
        <v>106</v>
      </c>
      <c r="M5" s="527" t="s">
        <v>107</v>
      </c>
      <c r="N5" s="527" t="s">
        <v>108</v>
      </c>
      <c r="O5" s="528" t="s">
        <v>109</v>
      </c>
      <c r="P5" s="527" t="s">
        <v>110</v>
      </c>
      <c r="Q5" s="529" t="s">
        <v>111</v>
      </c>
    </row>
    <row r="6" spans="1:17" s="1017" customFormat="1" ht="12.75" x14ac:dyDescent="0.2">
      <c r="A6" s="436" t="s">
        <v>21</v>
      </c>
      <c r="B6" s="1013" t="s">
        <v>9</v>
      </c>
      <c r="C6" s="783">
        <v>33.838237670000005</v>
      </c>
      <c r="D6" s="784">
        <v>3.0187447500000002</v>
      </c>
      <c r="E6" s="784"/>
      <c r="F6" s="784"/>
      <c r="G6" s="784">
        <v>12.760955229999997</v>
      </c>
      <c r="H6" s="1014"/>
      <c r="I6" s="1015">
        <f>SUM(C6:H6)</f>
        <v>49.617937650000002</v>
      </c>
      <c r="J6" s="783"/>
      <c r="K6" s="784"/>
      <c r="L6" s="784"/>
      <c r="M6" s="784"/>
      <c r="N6" s="784"/>
      <c r="O6" s="1014"/>
      <c r="P6" s="1015">
        <f>SUM(J6:O6)</f>
        <v>0</v>
      </c>
      <c r="Q6" s="1016">
        <f>P6+I6</f>
        <v>49.617937650000002</v>
      </c>
    </row>
    <row r="7" spans="1:17" s="1017" customFormat="1" ht="12.75" x14ac:dyDescent="0.2">
      <c r="A7" s="1588" t="s">
        <v>22</v>
      </c>
      <c r="B7" s="974" t="s">
        <v>9</v>
      </c>
      <c r="C7" s="365">
        <v>27.704589542000001</v>
      </c>
      <c r="D7" s="366">
        <v>4.8255993799999999</v>
      </c>
      <c r="E7" s="366"/>
      <c r="F7" s="366"/>
      <c r="G7" s="366"/>
      <c r="H7" s="1018"/>
      <c r="I7" s="1019">
        <f t="shared" ref="I7:I64" si="0">SUM(C7:H7)</f>
        <v>32.530188922000001</v>
      </c>
      <c r="J7" s="365">
        <v>1.6546870200000001</v>
      </c>
      <c r="K7" s="366">
        <v>3.4923523990000001</v>
      </c>
      <c r="L7" s="366">
        <v>0.56933308999999999</v>
      </c>
      <c r="M7" s="366"/>
      <c r="N7" s="366"/>
      <c r="O7" s="1018"/>
      <c r="P7" s="1019">
        <f t="shared" ref="P7:P63" si="1">SUM(J7:O7)</f>
        <v>5.7163725090000002</v>
      </c>
      <c r="Q7" s="1020">
        <f t="shared" ref="Q7:Q63" si="2">P7+I7</f>
        <v>38.246561431000003</v>
      </c>
    </row>
    <row r="8" spans="1:17" s="1017" customFormat="1" ht="12.75" x14ac:dyDescent="0.2">
      <c r="A8" s="1589" t="s">
        <v>22</v>
      </c>
      <c r="B8" s="828" t="s">
        <v>146</v>
      </c>
      <c r="C8" s="829">
        <v>1.7075</v>
      </c>
      <c r="D8" s="830"/>
      <c r="E8" s="830"/>
      <c r="F8" s="830"/>
      <c r="G8" s="830"/>
      <c r="H8" s="1021"/>
      <c r="I8" s="1022">
        <f t="shared" si="0"/>
        <v>1.7075</v>
      </c>
      <c r="J8" s="829"/>
      <c r="K8" s="830"/>
      <c r="L8" s="830"/>
      <c r="M8" s="830"/>
      <c r="N8" s="830"/>
      <c r="O8" s="1021"/>
      <c r="P8" s="1022">
        <f t="shared" si="1"/>
        <v>0</v>
      </c>
      <c r="Q8" s="1023">
        <f t="shared" si="2"/>
        <v>1.7075</v>
      </c>
    </row>
    <row r="9" spans="1:17" s="1017" customFormat="1" ht="12.75" x14ac:dyDescent="0.2">
      <c r="A9" s="1588" t="s">
        <v>23</v>
      </c>
      <c r="B9" s="974" t="s">
        <v>9</v>
      </c>
      <c r="C9" s="365">
        <v>52.583793409999998</v>
      </c>
      <c r="D9" s="366">
        <v>27.047601645000004</v>
      </c>
      <c r="E9" s="366"/>
      <c r="F9" s="366"/>
      <c r="G9" s="366"/>
      <c r="H9" s="1018"/>
      <c r="I9" s="1019">
        <f t="shared" si="0"/>
        <v>79.631395054999999</v>
      </c>
      <c r="J9" s="365"/>
      <c r="K9" s="366">
        <v>6.0559790000000007</v>
      </c>
      <c r="L9" s="366"/>
      <c r="M9" s="366"/>
      <c r="N9" s="366"/>
      <c r="O9" s="1018"/>
      <c r="P9" s="1019">
        <f t="shared" si="1"/>
        <v>6.0559790000000007</v>
      </c>
      <c r="Q9" s="1020">
        <f t="shared" si="2"/>
        <v>85.687374054999992</v>
      </c>
    </row>
    <row r="10" spans="1:17" s="1017" customFormat="1" ht="12.75" x14ac:dyDescent="0.2">
      <c r="A10" s="1589" t="s">
        <v>23</v>
      </c>
      <c r="B10" s="828" t="s">
        <v>146</v>
      </c>
      <c r="C10" s="830">
        <v>4.3207792500000002</v>
      </c>
      <c r="D10" s="830">
        <v>5.5785999999999995E-3</v>
      </c>
      <c r="E10" s="830"/>
      <c r="F10" s="830"/>
      <c r="G10" s="830"/>
      <c r="H10" s="1021"/>
      <c r="I10" s="1022">
        <f t="shared" si="0"/>
        <v>4.3263578499999999</v>
      </c>
      <c r="J10" s="829"/>
      <c r="K10" s="830"/>
      <c r="L10" s="830"/>
      <c r="M10" s="830"/>
      <c r="N10" s="830"/>
      <c r="O10" s="1021"/>
      <c r="P10" s="1022">
        <f t="shared" si="1"/>
        <v>0</v>
      </c>
      <c r="Q10" s="1023">
        <f t="shared" si="2"/>
        <v>4.3263578499999999</v>
      </c>
    </row>
    <row r="11" spans="1:17" s="1017" customFormat="1" ht="12.75" x14ac:dyDescent="0.2">
      <c r="A11" s="967" t="s">
        <v>24</v>
      </c>
      <c r="B11" s="935" t="s">
        <v>9</v>
      </c>
      <c r="C11" s="342">
        <v>61.193566370000006</v>
      </c>
      <c r="D11" s="343">
        <v>20.926316999999997</v>
      </c>
      <c r="E11" s="343">
        <v>1.92855442</v>
      </c>
      <c r="F11" s="343"/>
      <c r="G11" s="343">
        <v>53.649322756000004</v>
      </c>
      <c r="H11" s="1024"/>
      <c r="I11" s="1025">
        <f t="shared" si="0"/>
        <v>137.69776054599998</v>
      </c>
      <c r="J11" s="342"/>
      <c r="K11" s="343"/>
      <c r="L11" s="343"/>
      <c r="M11" s="343"/>
      <c r="N11" s="343"/>
      <c r="O11" s="1024"/>
      <c r="P11" s="1025">
        <f t="shared" si="1"/>
        <v>0</v>
      </c>
      <c r="Q11" s="1026">
        <f t="shared" si="2"/>
        <v>137.69776054599998</v>
      </c>
    </row>
    <row r="12" spans="1:17" s="1017" customFormat="1" ht="12.75" x14ac:dyDescent="0.2">
      <c r="A12" s="323" t="s">
        <v>25</v>
      </c>
      <c r="B12" s="354" t="s">
        <v>9</v>
      </c>
      <c r="C12" s="348">
        <v>38.642348630000001</v>
      </c>
      <c r="D12" s="349">
        <v>26.086314180000002</v>
      </c>
      <c r="E12" s="349">
        <v>1.9071539200000001</v>
      </c>
      <c r="F12" s="349">
        <v>1.80013351</v>
      </c>
      <c r="G12" s="349">
        <v>0.11913335</v>
      </c>
      <c r="H12" s="1027"/>
      <c r="I12" s="1028">
        <f t="shared" si="0"/>
        <v>68.555083589999995</v>
      </c>
      <c r="J12" s="348"/>
      <c r="K12" s="349"/>
      <c r="L12" s="349"/>
      <c r="M12" s="349"/>
      <c r="N12" s="349"/>
      <c r="O12" s="1027"/>
      <c r="P12" s="1028">
        <f t="shared" si="1"/>
        <v>0</v>
      </c>
      <c r="Q12" s="1029">
        <f t="shared" si="2"/>
        <v>68.555083589999995</v>
      </c>
    </row>
    <row r="13" spans="1:17" s="1017" customFormat="1" ht="12.75" x14ac:dyDescent="0.2">
      <c r="A13" s="323" t="s">
        <v>26</v>
      </c>
      <c r="B13" s="354" t="s">
        <v>9</v>
      </c>
      <c r="C13" s="348">
        <v>69.642885080000312</v>
      </c>
      <c r="D13" s="349">
        <v>68.373635140000175</v>
      </c>
      <c r="E13" s="349">
        <v>6.7780260000000006</v>
      </c>
      <c r="F13" s="349"/>
      <c r="G13" s="349">
        <v>25.948965519999994</v>
      </c>
      <c r="H13" s="1027"/>
      <c r="I13" s="1028">
        <f t="shared" si="0"/>
        <v>170.74351174000049</v>
      </c>
      <c r="J13" s="348"/>
      <c r="K13" s="349"/>
      <c r="L13" s="349"/>
      <c r="M13" s="349"/>
      <c r="N13" s="349"/>
      <c r="O13" s="1027"/>
      <c r="P13" s="1028">
        <f t="shared" si="1"/>
        <v>0</v>
      </c>
      <c r="Q13" s="1029">
        <f t="shared" si="2"/>
        <v>170.74351174000049</v>
      </c>
    </row>
    <row r="14" spans="1:17" s="1017" customFormat="1" ht="12.75" x14ac:dyDescent="0.2">
      <c r="A14" s="1591" t="s">
        <v>27</v>
      </c>
      <c r="B14" s="354" t="s">
        <v>9</v>
      </c>
      <c r="C14" s="348">
        <v>130.62881682</v>
      </c>
      <c r="D14" s="349">
        <v>67.169552616000047</v>
      </c>
      <c r="E14" s="349"/>
      <c r="F14" s="349"/>
      <c r="G14" s="349">
        <v>8.8407187399999998</v>
      </c>
      <c r="H14" s="1027"/>
      <c r="I14" s="1028">
        <f t="shared" si="0"/>
        <v>206.63908817600003</v>
      </c>
      <c r="J14" s="348"/>
      <c r="K14" s="349">
        <v>5.3824817500000002</v>
      </c>
      <c r="L14" s="349"/>
      <c r="M14" s="349"/>
      <c r="N14" s="349"/>
      <c r="O14" s="1027"/>
      <c r="P14" s="1028">
        <f t="shared" si="1"/>
        <v>5.3824817500000002</v>
      </c>
      <c r="Q14" s="1029">
        <f t="shared" si="2"/>
        <v>212.02156992600004</v>
      </c>
    </row>
    <row r="15" spans="1:17" s="1017" customFormat="1" ht="12.75" x14ac:dyDescent="0.2">
      <c r="A15" s="1589"/>
      <c r="B15" s="828" t="s">
        <v>146</v>
      </c>
      <c r="C15" s="829">
        <v>3.8115299999999999</v>
      </c>
      <c r="D15" s="830"/>
      <c r="E15" s="830"/>
      <c r="F15" s="830"/>
      <c r="G15" s="830"/>
      <c r="H15" s="1021"/>
      <c r="I15" s="1028">
        <f t="shared" si="0"/>
        <v>3.8115299999999999</v>
      </c>
      <c r="J15" s="829"/>
      <c r="K15" s="830"/>
      <c r="L15" s="830"/>
      <c r="M15" s="830"/>
      <c r="N15" s="830"/>
      <c r="O15" s="1021"/>
      <c r="P15" s="1028">
        <f t="shared" ref="P15" si="3">SUM(J15:O15)</f>
        <v>0</v>
      </c>
      <c r="Q15" s="1029">
        <f t="shared" ref="Q15" si="4">P15+I15</f>
        <v>3.8115299999999999</v>
      </c>
    </row>
    <row r="16" spans="1:17" s="1017" customFormat="1" ht="12.75" x14ac:dyDescent="0.2">
      <c r="A16" s="436" t="s">
        <v>28</v>
      </c>
      <c r="B16" s="1013" t="s">
        <v>9</v>
      </c>
      <c r="C16" s="783">
        <v>6.3618000000000008E-2</v>
      </c>
      <c r="D16" s="784">
        <v>0.19892099999999999</v>
      </c>
      <c r="E16" s="784"/>
      <c r="F16" s="784"/>
      <c r="G16" s="784"/>
      <c r="H16" s="1014"/>
      <c r="I16" s="1015">
        <f t="shared" si="0"/>
        <v>0.26253899999999997</v>
      </c>
      <c r="J16" s="783"/>
      <c r="K16" s="784"/>
      <c r="L16" s="784"/>
      <c r="M16" s="784"/>
      <c r="N16" s="784"/>
      <c r="O16" s="1014"/>
      <c r="P16" s="1015">
        <f t="shared" si="1"/>
        <v>0</v>
      </c>
      <c r="Q16" s="1016">
        <f t="shared" si="2"/>
        <v>0.26253899999999997</v>
      </c>
    </row>
    <row r="17" spans="1:17" s="1017" customFormat="1" ht="12.75" x14ac:dyDescent="0.2">
      <c r="A17" s="1590" t="s">
        <v>324</v>
      </c>
      <c r="B17" s="1165" t="s">
        <v>9</v>
      </c>
      <c r="C17" s="1166">
        <f t="shared" ref="C17:Q18" si="5">SUMIF($B$6:$B$16,$B17,C$6:C$16)</f>
        <v>414.29785552200036</v>
      </c>
      <c r="D17" s="1166">
        <f t="shared" si="5"/>
        <v>217.64668571100023</v>
      </c>
      <c r="E17" s="1166">
        <f t="shared" si="5"/>
        <v>10.613734340000001</v>
      </c>
      <c r="F17" s="1166">
        <f t="shared" si="5"/>
        <v>1.80013351</v>
      </c>
      <c r="G17" s="1166">
        <f t="shared" si="5"/>
        <v>101.31909559599998</v>
      </c>
      <c r="H17" s="1166">
        <f t="shared" si="5"/>
        <v>0</v>
      </c>
      <c r="I17" s="1166">
        <f t="shared" si="5"/>
        <v>745.67750467900044</v>
      </c>
      <c r="J17" s="1166">
        <f t="shared" si="5"/>
        <v>1.6546870200000001</v>
      </c>
      <c r="K17" s="1166">
        <f t="shared" si="5"/>
        <v>14.930813149</v>
      </c>
      <c r="L17" s="1166">
        <f t="shared" si="5"/>
        <v>0.56933308999999999</v>
      </c>
      <c r="M17" s="1166">
        <f t="shared" si="5"/>
        <v>0</v>
      </c>
      <c r="N17" s="1166">
        <f t="shared" si="5"/>
        <v>0</v>
      </c>
      <c r="O17" s="1166">
        <f t="shared" si="5"/>
        <v>0</v>
      </c>
      <c r="P17" s="1166">
        <f t="shared" si="5"/>
        <v>17.154833259</v>
      </c>
      <c r="Q17" s="1167">
        <f t="shared" si="5"/>
        <v>762.83233793800048</v>
      </c>
    </row>
    <row r="18" spans="1:17" s="1033" customFormat="1" ht="12.75" x14ac:dyDescent="0.2">
      <c r="A18" s="1573"/>
      <c r="B18" s="1168" t="s">
        <v>146</v>
      </c>
      <c r="C18" s="1166">
        <f t="shared" si="5"/>
        <v>9.8398092500000001</v>
      </c>
      <c r="D18" s="1166">
        <f t="shared" si="5"/>
        <v>5.5785999999999995E-3</v>
      </c>
      <c r="E18" s="1166">
        <f t="shared" si="5"/>
        <v>0</v>
      </c>
      <c r="F18" s="1166">
        <f t="shared" si="5"/>
        <v>0</v>
      </c>
      <c r="G18" s="1166">
        <f t="shared" si="5"/>
        <v>0</v>
      </c>
      <c r="H18" s="1166">
        <f t="shared" si="5"/>
        <v>0</v>
      </c>
      <c r="I18" s="1166">
        <f t="shared" si="5"/>
        <v>9.8453878499999998</v>
      </c>
      <c r="J18" s="1166">
        <f t="shared" si="5"/>
        <v>0</v>
      </c>
      <c r="K18" s="1166">
        <f t="shared" si="5"/>
        <v>0</v>
      </c>
      <c r="L18" s="1166">
        <f t="shared" si="5"/>
        <v>0</v>
      </c>
      <c r="M18" s="1166">
        <f t="shared" si="5"/>
        <v>0</v>
      </c>
      <c r="N18" s="1166">
        <f t="shared" si="5"/>
        <v>0</v>
      </c>
      <c r="O18" s="1166">
        <f t="shared" si="5"/>
        <v>0</v>
      </c>
      <c r="P18" s="1166">
        <f t="shared" si="5"/>
        <v>0</v>
      </c>
      <c r="Q18" s="1167">
        <f t="shared" si="5"/>
        <v>9.8453878499999998</v>
      </c>
    </row>
    <row r="19" spans="1:17" s="1033" customFormat="1" ht="12.75" x14ac:dyDescent="0.2">
      <c r="A19" s="967" t="s">
        <v>29</v>
      </c>
      <c r="B19" s="935" t="s">
        <v>9</v>
      </c>
      <c r="C19" s="342">
        <v>46.734537700000004</v>
      </c>
      <c r="D19" s="343">
        <v>9.2131670000000003</v>
      </c>
      <c r="E19" s="343">
        <v>0</v>
      </c>
      <c r="F19" s="343">
        <v>0.480993</v>
      </c>
      <c r="G19" s="343">
        <v>7.7661282199999997</v>
      </c>
      <c r="H19" s="1024">
        <v>1.0692124799997573</v>
      </c>
      <c r="I19" s="1025">
        <f t="shared" si="0"/>
        <v>65.264038399999762</v>
      </c>
      <c r="J19" s="342"/>
      <c r="K19" s="343"/>
      <c r="L19" s="343"/>
      <c r="M19" s="343"/>
      <c r="N19" s="343"/>
      <c r="O19" s="1024"/>
      <c r="P19" s="1025">
        <f t="shared" si="1"/>
        <v>0</v>
      </c>
      <c r="Q19" s="1026">
        <f t="shared" si="2"/>
        <v>65.264038399999762</v>
      </c>
    </row>
    <row r="20" spans="1:17" s="1017" customFormat="1" ht="12.75" x14ac:dyDescent="0.2">
      <c r="A20" s="323" t="s">
        <v>32</v>
      </c>
      <c r="B20" s="354" t="s">
        <v>9</v>
      </c>
      <c r="C20" s="348"/>
      <c r="D20" s="349">
        <v>2.8869999999999998E-3</v>
      </c>
      <c r="E20" s="349"/>
      <c r="F20" s="349"/>
      <c r="G20" s="349"/>
      <c r="H20" s="1027"/>
      <c r="I20" s="1028">
        <f t="shared" si="0"/>
        <v>2.8869999999999998E-3</v>
      </c>
      <c r="J20" s="348"/>
      <c r="K20" s="349"/>
      <c r="L20" s="349"/>
      <c r="M20" s="349"/>
      <c r="N20" s="349"/>
      <c r="O20" s="1027"/>
      <c r="P20" s="1028">
        <f t="shared" si="1"/>
        <v>0</v>
      </c>
      <c r="Q20" s="1029">
        <f t="shared" si="2"/>
        <v>2.8869999999999998E-3</v>
      </c>
    </row>
    <row r="21" spans="1:17" s="1017" customFormat="1" ht="12.75" x14ac:dyDescent="0.2">
      <c r="A21" s="962" t="s">
        <v>457</v>
      </c>
      <c r="B21" s="963" t="s">
        <v>9</v>
      </c>
      <c r="C21" s="356">
        <v>3.4100652</v>
      </c>
      <c r="D21" s="357"/>
      <c r="E21" s="357"/>
      <c r="F21" s="357"/>
      <c r="G21" s="357"/>
      <c r="H21" s="1030"/>
      <c r="I21" s="1031">
        <f t="shared" si="0"/>
        <v>3.4100652</v>
      </c>
      <c r="J21" s="356"/>
      <c r="K21" s="357"/>
      <c r="L21" s="357"/>
      <c r="M21" s="357"/>
      <c r="N21" s="357"/>
      <c r="O21" s="1030"/>
      <c r="P21" s="1031">
        <f t="shared" si="1"/>
        <v>0</v>
      </c>
      <c r="Q21" s="1032">
        <f t="shared" si="2"/>
        <v>3.4100652</v>
      </c>
    </row>
    <row r="22" spans="1:17" s="1017" customFormat="1" ht="12.75" x14ac:dyDescent="0.2">
      <c r="A22" s="1588" t="s">
        <v>31</v>
      </c>
      <c r="B22" s="974" t="s">
        <v>9</v>
      </c>
      <c r="C22" s="365"/>
      <c r="D22" s="366">
        <v>2.8322719999999999E-2</v>
      </c>
      <c r="E22" s="366"/>
      <c r="F22" s="366"/>
      <c r="G22" s="366"/>
      <c r="H22" s="1018"/>
      <c r="I22" s="1019">
        <f t="shared" si="0"/>
        <v>2.8322719999999999E-2</v>
      </c>
      <c r="J22" s="365"/>
      <c r="K22" s="366">
        <v>6.8371109999999999E-2</v>
      </c>
      <c r="L22" s="366">
        <v>8.5550700000000007E-2</v>
      </c>
      <c r="M22" s="366">
        <v>4.1240000000000001E-3</v>
      </c>
      <c r="N22" s="366"/>
      <c r="O22" s="1018"/>
      <c r="P22" s="1019">
        <f t="shared" si="1"/>
        <v>0.15804580999999998</v>
      </c>
      <c r="Q22" s="1020">
        <f t="shared" si="2"/>
        <v>0.18636852999999998</v>
      </c>
    </row>
    <row r="23" spans="1:17" s="1017" customFormat="1" ht="12.75" x14ac:dyDescent="0.2">
      <c r="A23" s="1589" t="s">
        <v>31</v>
      </c>
      <c r="B23" s="828" t="s">
        <v>146</v>
      </c>
      <c r="C23" s="829"/>
      <c r="D23" s="830"/>
      <c r="E23" s="830"/>
      <c r="F23" s="830"/>
      <c r="G23" s="830"/>
      <c r="H23" s="1021"/>
      <c r="I23" s="1022">
        <f t="shared" si="0"/>
        <v>0</v>
      </c>
      <c r="J23" s="829">
        <v>0.37365999999999999</v>
      </c>
      <c r="K23" s="830"/>
      <c r="L23" s="830"/>
      <c r="M23" s="830"/>
      <c r="N23" s="830"/>
      <c r="O23" s="1021"/>
      <c r="P23" s="1022">
        <f t="shared" si="1"/>
        <v>0.37365999999999999</v>
      </c>
      <c r="Q23" s="1023">
        <f t="shared" si="2"/>
        <v>0.37365999999999999</v>
      </c>
    </row>
    <row r="24" spans="1:17" s="1017" customFormat="1" ht="12.75" x14ac:dyDescent="0.2">
      <c r="A24" s="967" t="s">
        <v>69</v>
      </c>
      <c r="B24" s="935" t="s">
        <v>9</v>
      </c>
      <c r="C24" s="342"/>
      <c r="D24" s="343">
        <v>0.49753399999999998</v>
      </c>
      <c r="E24" s="343"/>
      <c r="F24" s="343"/>
      <c r="G24" s="343"/>
      <c r="H24" s="1024"/>
      <c r="I24" s="1025">
        <f t="shared" si="0"/>
        <v>0.49753399999999998</v>
      </c>
      <c r="J24" s="342"/>
      <c r="K24" s="343"/>
      <c r="L24" s="343"/>
      <c r="M24" s="343"/>
      <c r="N24" s="343"/>
      <c r="O24" s="1024"/>
      <c r="P24" s="1025">
        <f t="shared" si="1"/>
        <v>0</v>
      </c>
      <c r="Q24" s="1026">
        <f t="shared" si="2"/>
        <v>0.49753399999999998</v>
      </c>
    </row>
    <row r="25" spans="1:17" s="1017" customFormat="1" ht="12.75" x14ac:dyDescent="0.2">
      <c r="A25" s="962" t="s">
        <v>77</v>
      </c>
      <c r="B25" s="963" t="s">
        <v>9</v>
      </c>
      <c r="C25" s="356"/>
      <c r="D25" s="357">
        <v>0.13150568000000001</v>
      </c>
      <c r="E25" s="357"/>
      <c r="F25" s="357"/>
      <c r="G25" s="357"/>
      <c r="H25" s="1030"/>
      <c r="I25" s="1031">
        <f t="shared" si="0"/>
        <v>0.13150568000000001</v>
      </c>
      <c r="J25" s="356"/>
      <c r="K25" s="357"/>
      <c r="L25" s="357"/>
      <c r="M25" s="357"/>
      <c r="N25" s="357"/>
      <c r="O25" s="1030"/>
      <c r="P25" s="1031">
        <f t="shared" si="1"/>
        <v>0</v>
      </c>
      <c r="Q25" s="1032">
        <f t="shared" si="2"/>
        <v>0.13150568000000001</v>
      </c>
    </row>
    <row r="26" spans="1:17" s="1017" customFormat="1" ht="12.75" x14ac:dyDescent="0.2">
      <c r="A26" s="1588" t="s">
        <v>217</v>
      </c>
      <c r="B26" s="974" t="s">
        <v>9</v>
      </c>
      <c r="C26" s="365"/>
      <c r="D26" s="366"/>
      <c r="E26" s="366"/>
      <c r="F26" s="366"/>
      <c r="G26" s="366"/>
      <c r="H26" s="1018"/>
      <c r="I26" s="1019">
        <f t="shared" si="0"/>
        <v>0</v>
      </c>
      <c r="J26" s="365"/>
      <c r="K26" s="366"/>
      <c r="L26" s="366">
        <v>16.0448293</v>
      </c>
      <c r="M26" s="366"/>
      <c r="N26" s="366"/>
      <c r="O26" s="1018"/>
      <c r="P26" s="1019">
        <f t="shared" si="1"/>
        <v>16.0448293</v>
      </c>
      <c r="Q26" s="1020">
        <f t="shared" si="2"/>
        <v>16.0448293</v>
      </c>
    </row>
    <row r="27" spans="1:17" s="1017" customFormat="1" ht="12.75" x14ac:dyDescent="0.2">
      <c r="A27" s="1589" t="s">
        <v>217</v>
      </c>
      <c r="B27" s="828" t="s">
        <v>146</v>
      </c>
      <c r="C27" s="829"/>
      <c r="D27" s="830"/>
      <c r="E27" s="830"/>
      <c r="F27" s="830"/>
      <c r="G27" s="830"/>
      <c r="H27" s="1021"/>
      <c r="I27" s="1022">
        <f t="shared" si="0"/>
        <v>0</v>
      </c>
      <c r="J27" s="829">
        <v>12.64598</v>
      </c>
      <c r="K27" s="830"/>
      <c r="L27" s="830"/>
      <c r="M27" s="830"/>
      <c r="N27" s="830"/>
      <c r="O27" s="1021"/>
      <c r="P27" s="1022">
        <f t="shared" si="1"/>
        <v>12.64598</v>
      </c>
      <c r="Q27" s="1023">
        <f t="shared" si="2"/>
        <v>12.64598</v>
      </c>
    </row>
    <row r="28" spans="1:17" s="1017" customFormat="1" ht="12.75" x14ac:dyDescent="0.2">
      <c r="A28" s="967" t="s">
        <v>254</v>
      </c>
      <c r="B28" s="935" t="s">
        <v>9</v>
      </c>
      <c r="C28" s="342">
        <v>21.721323876436646</v>
      </c>
      <c r="D28" s="343">
        <v>3.4566806899999998</v>
      </c>
      <c r="E28" s="343"/>
      <c r="F28" s="343"/>
      <c r="G28" s="343">
        <v>14.83944097</v>
      </c>
      <c r="H28" s="1024">
        <v>0.67966564000000007</v>
      </c>
      <c r="I28" s="1025">
        <f t="shared" si="0"/>
        <v>40.69711117643665</v>
      </c>
      <c r="J28" s="342"/>
      <c r="K28" s="343"/>
      <c r="L28" s="343"/>
      <c r="M28" s="343"/>
      <c r="N28" s="343"/>
      <c r="O28" s="1024"/>
      <c r="P28" s="1025">
        <f t="shared" si="1"/>
        <v>0</v>
      </c>
      <c r="Q28" s="1026">
        <f t="shared" si="2"/>
        <v>40.69711117643665</v>
      </c>
    </row>
    <row r="29" spans="1:17" s="1017" customFormat="1" ht="12.75" x14ac:dyDescent="0.2">
      <c r="A29" s="323" t="s">
        <v>185</v>
      </c>
      <c r="B29" s="354" t="s">
        <v>9</v>
      </c>
      <c r="C29" s="348"/>
      <c r="D29" s="349">
        <v>21.510261679999999</v>
      </c>
      <c r="E29" s="349"/>
      <c r="F29" s="349"/>
      <c r="G29" s="349"/>
      <c r="H29" s="1027"/>
      <c r="I29" s="1028">
        <f t="shared" si="0"/>
        <v>21.510261679999999</v>
      </c>
      <c r="J29" s="348"/>
      <c r="K29" s="349"/>
      <c r="L29" s="349"/>
      <c r="M29" s="349"/>
      <c r="N29" s="349"/>
      <c r="O29" s="1027"/>
      <c r="P29" s="1028">
        <f t="shared" si="1"/>
        <v>0</v>
      </c>
      <c r="Q29" s="1029">
        <f t="shared" si="2"/>
        <v>21.510261679999999</v>
      </c>
    </row>
    <row r="30" spans="1:17" s="1017" customFormat="1" ht="12.75" x14ac:dyDescent="0.2">
      <c r="A30" s="323" t="s">
        <v>299</v>
      </c>
      <c r="B30" s="354" t="s">
        <v>9</v>
      </c>
      <c r="C30" s="348"/>
      <c r="D30" s="349">
        <v>4.4069510000000003</v>
      </c>
      <c r="E30" s="349"/>
      <c r="F30" s="349"/>
      <c r="G30" s="349"/>
      <c r="H30" s="1027"/>
      <c r="I30" s="1028">
        <f t="shared" si="0"/>
        <v>4.4069510000000003</v>
      </c>
      <c r="J30" s="348"/>
      <c r="K30" s="349"/>
      <c r="L30" s="349"/>
      <c r="M30" s="349"/>
      <c r="N30" s="349"/>
      <c r="O30" s="1027"/>
      <c r="P30" s="1028">
        <f t="shared" si="1"/>
        <v>0</v>
      </c>
      <c r="Q30" s="1029">
        <f t="shared" si="2"/>
        <v>4.4069510000000003</v>
      </c>
    </row>
    <row r="31" spans="1:17" s="1017" customFormat="1" ht="12.75" x14ac:dyDescent="0.2">
      <c r="A31" s="323" t="s">
        <v>448</v>
      </c>
      <c r="B31" s="354" t="s">
        <v>9</v>
      </c>
      <c r="C31" s="348"/>
      <c r="D31" s="349">
        <v>2.4972901900000002</v>
      </c>
      <c r="E31" s="349"/>
      <c r="F31" s="349"/>
      <c r="G31" s="349"/>
      <c r="H31" s="1027"/>
      <c r="I31" s="1028">
        <f t="shared" si="0"/>
        <v>2.4972901900000002</v>
      </c>
      <c r="J31" s="348"/>
      <c r="K31" s="349"/>
      <c r="L31" s="349"/>
      <c r="M31" s="349"/>
      <c r="N31" s="349"/>
      <c r="O31" s="1027"/>
      <c r="P31" s="1028">
        <f t="shared" si="1"/>
        <v>0</v>
      </c>
      <c r="Q31" s="1029">
        <f t="shared" si="2"/>
        <v>2.4972901900000002</v>
      </c>
    </row>
    <row r="32" spans="1:17" s="1017" customFormat="1" ht="12.75" x14ac:dyDescent="0.2">
      <c r="A32" s="323" t="s">
        <v>297</v>
      </c>
      <c r="B32" s="354" t="s">
        <v>9</v>
      </c>
      <c r="C32" s="348"/>
      <c r="D32" s="349">
        <v>2.689215811</v>
      </c>
      <c r="E32" s="349"/>
      <c r="F32" s="349"/>
      <c r="G32" s="349">
        <v>7.9953957000000013</v>
      </c>
      <c r="H32" s="1027"/>
      <c r="I32" s="1028">
        <f t="shared" si="0"/>
        <v>10.684611511000002</v>
      </c>
      <c r="J32" s="348"/>
      <c r="K32" s="349"/>
      <c r="L32" s="349"/>
      <c r="M32" s="349"/>
      <c r="N32" s="349"/>
      <c r="O32" s="1027"/>
      <c r="P32" s="1028">
        <f t="shared" si="1"/>
        <v>0</v>
      </c>
      <c r="Q32" s="1029">
        <f t="shared" si="2"/>
        <v>10.684611511000002</v>
      </c>
    </row>
    <row r="33" spans="1:17" s="1017" customFormat="1" ht="12.75" x14ac:dyDescent="0.2">
      <c r="A33" s="323" t="s">
        <v>331</v>
      </c>
      <c r="B33" s="354" t="s">
        <v>9</v>
      </c>
      <c r="C33" s="348"/>
      <c r="D33" s="349">
        <v>0.74058399999999991</v>
      </c>
      <c r="E33" s="349"/>
      <c r="F33" s="349"/>
      <c r="G33" s="349"/>
      <c r="H33" s="1027"/>
      <c r="I33" s="1028">
        <f t="shared" si="0"/>
        <v>0.74058399999999991</v>
      </c>
      <c r="J33" s="348"/>
      <c r="K33" s="349"/>
      <c r="L33" s="349"/>
      <c r="M33" s="349"/>
      <c r="N33" s="349"/>
      <c r="O33" s="1027"/>
      <c r="P33" s="1028">
        <f t="shared" si="1"/>
        <v>0</v>
      </c>
      <c r="Q33" s="1029">
        <f t="shared" si="2"/>
        <v>0.74058399999999991</v>
      </c>
    </row>
    <row r="34" spans="1:17" s="1017" customFormat="1" ht="12.75" x14ac:dyDescent="0.2">
      <c r="A34" s="323" t="s">
        <v>458</v>
      </c>
      <c r="B34" s="354" t="s">
        <v>9</v>
      </c>
      <c r="C34" s="348">
        <v>10.302966024</v>
      </c>
      <c r="D34" s="349">
        <v>6.4015895129999993</v>
      </c>
      <c r="E34" s="349"/>
      <c r="F34" s="349"/>
      <c r="G34" s="349"/>
      <c r="H34" s="1027"/>
      <c r="I34" s="1028">
        <f t="shared" si="0"/>
        <v>16.704555536999997</v>
      </c>
      <c r="J34" s="348"/>
      <c r="K34" s="349"/>
      <c r="L34" s="349"/>
      <c r="M34" s="349"/>
      <c r="N34" s="349"/>
      <c r="O34" s="1027"/>
      <c r="P34" s="1028">
        <f t="shared" si="1"/>
        <v>0</v>
      </c>
      <c r="Q34" s="1029">
        <f t="shared" si="2"/>
        <v>16.704555536999997</v>
      </c>
    </row>
    <row r="35" spans="1:17" s="1017" customFormat="1" ht="12.75" x14ac:dyDescent="0.2">
      <c r="A35" s="323" t="s">
        <v>351</v>
      </c>
      <c r="B35" s="354" t="s">
        <v>9</v>
      </c>
      <c r="C35" s="348"/>
      <c r="D35" s="349">
        <v>5.6162468700000003</v>
      </c>
      <c r="E35" s="349"/>
      <c r="F35" s="349"/>
      <c r="G35" s="349"/>
      <c r="H35" s="1027"/>
      <c r="I35" s="1028">
        <f t="shared" si="0"/>
        <v>5.6162468700000003</v>
      </c>
      <c r="J35" s="348"/>
      <c r="K35" s="349"/>
      <c r="L35" s="349"/>
      <c r="M35" s="349"/>
      <c r="N35" s="349"/>
      <c r="O35" s="1027"/>
      <c r="P35" s="1028">
        <f t="shared" si="1"/>
        <v>0</v>
      </c>
      <c r="Q35" s="1029">
        <f t="shared" si="2"/>
        <v>5.6162468700000003</v>
      </c>
    </row>
    <row r="36" spans="1:17" s="1017" customFormat="1" ht="12.75" x14ac:dyDescent="0.2">
      <c r="A36" s="323" t="s">
        <v>373</v>
      </c>
      <c r="B36" s="354" t="s">
        <v>9</v>
      </c>
      <c r="C36" s="348">
        <v>6.99769503</v>
      </c>
      <c r="D36" s="349"/>
      <c r="E36" s="349"/>
      <c r="F36" s="349"/>
      <c r="G36" s="349"/>
      <c r="H36" s="1027"/>
      <c r="I36" s="1028">
        <f t="shared" si="0"/>
        <v>6.99769503</v>
      </c>
      <c r="J36" s="348"/>
      <c r="K36" s="349"/>
      <c r="L36" s="349"/>
      <c r="M36" s="349"/>
      <c r="N36" s="349"/>
      <c r="O36" s="1027"/>
      <c r="P36" s="1028">
        <f t="shared" si="1"/>
        <v>0</v>
      </c>
      <c r="Q36" s="1029">
        <f t="shared" si="2"/>
        <v>6.99769503</v>
      </c>
    </row>
    <row r="37" spans="1:17" s="1017" customFormat="1" ht="12.75" x14ac:dyDescent="0.2">
      <c r="A37" s="323" t="s">
        <v>372</v>
      </c>
      <c r="B37" s="354" t="s">
        <v>9</v>
      </c>
      <c r="C37" s="348">
        <v>3.8343560000000001</v>
      </c>
      <c r="D37" s="349"/>
      <c r="E37" s="349"/>
      <c r="F37" s="349"/>
      <c r="G37" s="349"/>
      <c r="H37" s="1027"/>
      <c r="I37" s="1028">
        <f t="shared" si="0"/>
        <v>3.8343560000000001</v>
      </c>
      <c r="J37" s="348"/>
      <c r="K37" s="349"/>
      <c r="L37" s="349"/>
      <c r="M37" s="349"/>
      <c r="N37" s="349"/>
      <c r="O37" s="1027"/>
      <c r="P37" s="1028">
        <f t="shared" si="1"/>
        <v>0</v>
      </c>
      <c r="Q37" s="1029">
        <f t="shared" si="2"/>
        <v>3.8343560000000001</v>
      </c>
    </row>
    <row r="38" spans="1:17" s="1033" customFormat="1" ht="12.75" x14ac:dyDescent="0.2">
      <c r="A38" s="323" t="s">
        <v>349</v>
      </c>
      <c r="B38" s="354" t="s">
        <v>9</v>
      </c>
      <c r="C38" s="348">
        <v>3.4501559999999998</v>
      </c>
      <c r="D38" s="349"/>
      <c r="E38" s="349"/>
      <c r="F38" s="349"/>
      <c r="G38" s="349"/>
      <c r="H38" s="1027"/>
      <c r="I38" s="1028">
        <f t="shared" si="0"/>
        <v>3.4501559999999998</v>
      </c>
      <c r="J38" s="348"/>
      <c r="K38" s="349"/>
      <c r="L38" s="349"/>
      <c r="M38" s="349"/>
      <c r="N38" s="349"/>
      <c r="O38" s="1027"/>
      <c r="P38" s="1028">
        <f t="shared" si="1"/>
        <v>0</v>
      </c>
      <c r="Q38" s="1029">
        <f t="shared" si="2"/>
        <v>3.4501559999999998</v>
      </c>
    </row>
    <row r="39" spans="1:17" s="1033" customFormat="1" ht="12.75" x14ac:dyDescent="0.2">
      <c r="A39" s="962" t="s">
        <v>447</v>
      </c>
      <c r="B39" s="963" t="s">
        <v>9</v>
      </c>
      <c r="C39" s="356"/>
      <c r="D39" s="357">
        <v>2.7199999910000003</v>
      </c>
      <c r="E39" s="357"/>
      <c r="F39" s="357"/>
      <c r="G39" s="357"/>
      <c r="H39" s="1030"/>
      <c r="I39" s="1031">
        <f t="shared" si="0"/>
        <v>2.7199999910000003</v>
      </c>
      <c r="J39" s="356"/>
      <c r="K39" s="357"/>
      <c r="L39" s="357"/>
      <c r="M39" s="357"/>
      <c r="N39" s="357"/>
      <c r="O39" s="1030"/>
      <c r="P39" s="1031">
        <f t="shared" si="1"/>
        <v>0</v>
      </c>
      <c r="Q39" s="1032">
        <f t="shared" si="2"/>
        <v>2.7199999910000003</v>
      </c>
    </row>
    <row r="40" spans="1:17" s="1017" customFormat="1" ht="12.75" x14ac:dyDescent="0.2">
      <c r="A40" s="1572" t="s">
        <v>430</v>
      </c>
      <c r="B40" s="1165" t="s">
        <v>9</v>
      </c>
      <c r="C40" s="1166">
        <f>SUMIF($B$17:$B$39,$B40,C$17:C$39)</f>
        <v>510.74895535243701</v>
      </c>
      <c r="D40" s="1166">
        <f t="shared" ref="D40:Q41" si="6">SUMIF($B$17:$B$39,$B40,D$17:D$39)</f>
        <v>277.55892185600021</v>
      </c>
      <c r="E40" s="1166">
        <f t="shared" si="6"/>
        <v>10.613734340000001</v>
      </c>
      <c r="F40" s="1166">
        <f t="shared" si="6"/>
        <v>2.28112651</v>
      </c>
      <c r="G40" s="1166">
        <f t="shared" si="6"/>
        <v>131.92006048599998</v>
      </c>
      <c r="H40" s="1166">
        <f t="shared" si="6"/>
        <v>1.7488781199997574</v>
      </c>
      <c r="I40" s="1166">
        <f t="shared" si="6"/>
        <v>934.8716766644369</v>
      </c>
      <c r="J40" s="1166">
        <f t="shared" si="6"/>
        <v>1.6546870200000001</v>
      </c>
      <c r="K40" s="1166">
        <f t="shared" si="6"/>
        <v>14.999184259</v>
      </c>
      <c r="L40" s="1166">
        <f t="shared" si="6"/>
        <v>16.699713089999999</v>
      </c>
      <c r="M40" s="1166">
        <f t="shared" si="6"/>
        <v>4.1240000000000001E-3</v>
      </c>
      <c r="N40" s="1166">
        <f t="shared" si="6"/>
        <v>0</v>
      </c>
      <c r="O40" s="1166">
        <f t="shared" si="6"/>
        <v>0</v>
      </c>
      <c r="P40" s="1166">
        <f t="shared" si="6"/>
        <v>33.357708369000001</v>
      </c>
      <c r="Q40" s="1167">
        <f t="shared" si="6"/>
        <v>968.22938503343687</v>
      </c>
    </row>
    <row r="41" spans="1:17" s="1017" customFormat="1" ht="12.75" x14ac:dyDescent="0.2">
      <c r="A41" s="1573" t="s">
        <v>35</v>
      </c>
      <c r="B41" s="1168" t="s">
        <v>146</v>
      </c>
      <c r="C41" s="1166">
        <f>SUMIF($B$17:$B$39,$B41,C$17:C$39)</f>
        <v>9.8398092500000001</v>
      </c>
      <c r="D41" s="1166">
        <f t="shared" si="6"/>
        <v>5.5785999999999995E-3</v>
      </c>
      <c r="E41" s="1166">
        <f t="shared" si="6"/>
        <v>0</v>
      </c>
      <c r="F41" s="1166">
        <f t="shared" si="6"/>
        <v>0</v>
      </c>
      <c r="G41" s="1166">
        <f t="shared" si="6"/>
        <v>0</v>
      </c>
      <c r="H41" s="1166">
        <f t="shared" si="6"/>
        <v>0</v>
      </c>
      <c r="I41" s="1166">
        <f t="shared" si="6"/>
        <v>9.8453878499999998</v>
      </c>
      <c r="J41" s="1166">
        <f t="shared" si="6"/>
        <v>13.019639999999999</v>
      </c>
      <c r="K41" s="1166">
        <f t="shared" si="6"/>
        <v>0</v>
      </c>
      <c r="L41" s="1166">
        <f t="shared" si="6"/>
        <v>0</v>
      </c>
      <c r="M41" s="1166">
        <f t="shared" si="6"/>
        <v>0</v>
      </c>
      <c r="N41" s="1166">
        <f t="shared" si="6"/>
        <v>0</v>
      </c>
      <c r="O41" s="1166">
        <f t="shared" si="6"/>
        <v>0</v>
      </c>
      <c r="P41" s="1166">
        <f t="shared" si="6"/>
        <v>13.019639999999999</v>
      </c>
      <c r="Q41" s="1167">
        <f t="shared" si="6"/>
        <v>22.865027849999997</v>
      </c>
    </row>
    <row r="42" spans="1:17" s="1017" customFormat="1" ht="12.75" x14ac:dyDescent="0.2">
      <c r="A42" s="1588" t="s">
        <v>176</v>
      </c>
      <c r="B42" s="974" t="s">
        <v>9</v>
      </c>
      <c r="C42" s="365"/>
      <c r="D42" s="366"/>
      <c r="E42" s="366"/>
      <c r="F42" s="366"/>
      <c r="G42" s="366"/>
      <c r="H42" s="1018"/>
      <c r="I42" s="1019">
        <f t="shared" si="0"/>
        <v>0</v>
      </c>
      <c r="J42" s="365"/>
      <c r="K42" s="366">
        <v>1.3474259999999998E-2</v>
      </c>
      <c r="L42" s="366">
        <v>6.1661502600000002</v>
      </c>
      <c r="M42" s="366"/>
      <c r="N42" s="366"/>
      <c r="O42" s="1018"/>
      <c r="P42" s="1019">
        <f t="shared" si="1"/>
        <v>6.17962452</v>
      </c>
      <c r="Q42" s="1020">
        <f t="shared" si="2"/>
        <v>6.17962452</v>
      </c>
    </row>
    <row r="43" spans="1:17" s="1017" customFormat="1" ht="12.75" x14ac:dyDescent="0.2">
      <c r="A43" s="1589" t="s">
        <v>176</v>
      </c>
      <c r="B43" s="828" t="s">
        <v>146</v>
      </c>
      <c r="C43" s="829"/>
      <c r="D43" s="830"/>
      <c r="E43" s="830"/>
      <c r="F43" s="830"/>
      <c r="G43" s="830"/>
      <c r="H43" s="1021"/>
      <c r="I43" s="1022">
        <f t="shared" si="0"/>
        <v>0</v>
      </c>
      <c r="J43" s="829">
        <v>2.6535799999999998</v>
      </c>
      <c r="K43" s="830"/>
      <c r="L43" s="830">
        <v>0.42035</v>
      </c>
      <c r="M43" s="830"/>
      <c r="N43" s="830"/>
      <c r="O43" s="1021"/>
      <c r="P43" s="1022">
        <f t="shared" si="1"/>
        <v>3.0739299999999998</v>
      </c>
      <c r="Q43" s="1023">
        <f t="shared" si="2"/>
        <v>3.0739299999999998</v>
      </c>
    </row>
    <row r="44" spans="1:17" s="1017" customFormat="1" ht="12.75" x14ac:dyDescent="0.2">
      <c r="A44" s="1588" t="s">
        <v>241</v>
      </c>
      <c r="B44" s="974" t="s">
        <v>9</v>
      </c>
      <c r="C44" s="366">
        <v>0.51126197000000018</v>
      </c>
      <c r="D44" s="366">
        <v>0.17449561999999999</v>
      </c>
      <c r="E44" s="366"/>
      <c r="F44" s="366"/>
      <c r="G44" s="366"/>
      <c r="H44" s="1018"/>
      <c r="I44" s="1019">
        <f t="shared" si="0"/>
        <v>0.68575759000000014</v>
      </c>
      <c r="J44" s="365"/>
      <c r="K44" s="366">
        <v>0.69138959</v>
      </c>
      <c r="L44" s="366"/>
      <c r="M44" s="366"/>
      <c r="N44" s="366"/>
      <c r="O44" s="1018"/>
      <c r="P44" s="1019">
        <f t="shared" si="1"/>
        <v>0.69138959</v>
      </c>
      <c r="Q44" s="1020">
        <f t="shared" si="2"/>
        <v>1.3771471800000001</v>
      </c>
    </row>
    <row r="45" spans="1:17" s="1017" customFormat="1" ht="12.75" x14ac:dyDescent="0.2">
      <c r="A45" s="1589" t="s">
        <v>241</v>
      </c>
      <c r="B45" s="828" t="s">
        <v>146</v>
      </c>
      <c r="C45" s="830"/>
      <c r="D45" s="830"/>
      <c r="E45" s="830"/>
      <c r="F45" s="830"/>
      <c r="G45" s="830"/>
      <c r="H45" s="1021"/>
      <c r="I45" s="1022">
        <f t="shared" si="0"/>
        <v>0</v>
      </c>
      <c r="J45" s="829">
        <v>0.54655900000000002</v>
      </c>
      <c r="K45" s="830"/>
      <c r="L45" s="830"/>
      <c r="M45" s="830"/>
      <c r="N45" s="830"/>
      <c r="O45" s="1021"/>
      <c r="P45" s="1022">
        <f t="shared" si="1"/>
        <v>0.54655900000000002</v>
      </c>
      <c r="Q45" s="1023">
        <f t="shared" si="2"/>
        <v>0.54655900000000002</v>
      </c>
    </row>
    <row r="46" spans="1:17" s="1017" customFormat="1" ht="12.75" x14ac:dyDescent="0.2">
      <c r="A46" s="967" t="s">
        <v>119</v>
      </c>
      <c r="B46" s="935" t="s">
        <v>9</v>
      </c>
      <c r="C46" s="343"/>
      <c r="D46" s="343">
        <v>0.30009712999999999</v>
      </c>
      <c r="E46" s="343"/>
      <c r="F46" s="343"/>
      <c r="G46" s="343"/>
      <c r="H46" s="1024"/>
      <c r="I46" s="1025">
        <f t="shared" si="0"/>
        <v>0.30009712999999999</v>
      </c>
      <c r="J46" s="342"/>
      <c r="K46" s="343"/>
      <c r="L46" s="343"/>
      <c r="M46" s="343"/>
      <c r="N46" s="343"/>
      <c r="O46" s="1024"/>
      <c r="P46" s="1025">
        <f t="shared" si="1"/>
        <v>0</v>
      </c>
      <c r="Q46" s="1026">
        <f t="shared" si="2"/>
        <v>0.30009712999999999</v>
      </c>
    </row>
    <row r="47" spans="1:17" s="1017" customFormat="1" ht="12.75" x14ac:dyDescent="0.2">
      <c r="A47" s="323" t="s">
        <v>213</v>
      </c>
      <c r="B47" s="354" t="s">
        <v>9</v>
      </c>
      <c r="C47" s="1027"/>
      <c r="D47" s="349">
        <v>0.31640590999999996</v>
      </c>
      <c r="E47" s="349">
        <v>17.718198300000001</v>
      </c>
      <c r="F47" s="349"/>
      <c r="G47" s="349"/>
      <c r="H47" s="1027"/>
      <c r="I47" s="1028">
        <f t="shared" si="0"/>
        <v>18.034604210000001</v>
      </c>
      <c r="J47" s="348"/>
      <c r="K47" s="349"/>
      <c r="L47" s="349"/>
      <c r="M47" s="349"/>
      <c r="N47" s="349"/>
      <c r="O47" s="1027"/>
      <c r="P47" s="1028">
        <f t="shared" si="1"/>
        <v>0</v>
      </c>
      <c r="Q47" s="1029">
        <f t="shared" si="2"/>
        <v>18.034604210000001</v>
      </c>
    </row>
    <row r="48" spans="1:17" s="1017" customFormat="1" ht="12.75" x14ac:dyDescent="0.2">
      <c r="A48" s="323" t="s">
        <v>239</v>
      </c>
      <c r="B48" s="354" t="s">
        <v>9</v>
      </c>
      <c r="C48" s="349"/>
      <c r="D48" s="349"/>
      <c r="E48" s="349">
        <v>0.42820999999999998</v>
      </c>
      <c r="F48" s="349"/>
      <c r="G48" s="349"/>
      <c r="H48" s="1027"/>
      <c r="I48" s="1028">
        <f t="shared" si="0"/>
        <v>0.42820999999999998</v>
      </c>
      <c r="J48" s="348"/>
      <c r="K48" s="349"/>
      <c r="L48" s="349"/>
      <c r="M48" s="349"/>
      <c r="N48" s="349"/>
      <c r="O48" s="1027"/>
      <c r="P48" s="1028">
        <f t="shared" si="1"/>
        <v>0</v>
      </c>
      <c r="Q48" s="1029">
        <f t="shared" si="2"/>
        <v>0.42820999999999998</v>
      </c>
    </row>
    <row r="49" spans="1:17" s="1017" customFormat="1" ht="12.75" x14ac:dyDescent="0.2">
      <c r="A49" s="323" t="s">
        <v>130</v>
      </c>
      <c r="B49" s="354" t="s">
        <v>9</v>
      </c>
      <c r="C49" s="349">
        <v>0.11584147</v>
      </c>
      <c r="D49" s="349"/>
      <c r="E49" s="349"/>
      <c r="F49" s="349"/>
      <c r="G49" s="349"/>
      <c r="H49" s="1027"/>
      <c r="I49" s="1028">
        <f t="shared" si="0"/>
        <v>0.11584147</v>
      </c>
      <c r="J49" s="348"/>
      <c r="K49" s="349"/>
      <c r="L49" s="349"/>
      <c r="M49" s="349"/>
      <c r="N49" s="349"/>
      <c r="O49" s="1027"/>
      <c r="P49" s="1028">
        <f t="shared" si="1"/>
        <v>0</v>
      </c>
      <c r="Q49" s="1029">
        <f t="shared" si="2"/>
        <v>0.11584147</v>
      </c>
    </row>
    <row r="50" spans="1:17" s="1017" customFormat="1" ht="12.75" x14ac:dyDescent="0.2">
      <c r="A50" s="962" t="s">
        <v>240</v>
      </c>
      <c r="B50" s="963" t="s">
        <v>9</v>
      </c>
      <c r="C50" s="357">
        <v>4.03724449</v>
      </c>
      <c r="D50" s="357"/>
      <c r="E50" s="357"/>
      <c r="F50" s="357"/>
      <c r="G50" s="357"/>
      <c r="H50" s="1030"/>
      <c r="I50" s="1031">
        <f t="shared" si="0"/>
        <v>4.03724449</v>
      </c>
      <c r="J50" s="356"/>
      <c r="K50" s="357"/>
      <c r="L50" s="357"/>
      <c r="M50" s="357"/>
      <c r="N50" s="357"/>
      <c r="O50" s="1030"/>
      <c r="P50" s="1031">
        <f t="shared" si="1"/>
        <v>0</v>
      </c>
      <c r="Q50" s="1032">
        <f t="shared" si="2"/>
        <v>4.03724449</v>
      </c>
    </row>
    <row r="51" spans="1:17" s="1017" customFormat="1" ht="12.75" x14ac:dyDescent="0.2">
      <c r="A51" s="1267" t="s">
        <v>143</v>
      </c>
      <c r="B51" s="974" t="s">
        <v>9</v>
      </c>
      <c r="C51" s="366"/>
      <c r="D51" s="366">
        <v>13.272409529999999</v>
      </c>
      <c r="E51" s="366"/>
      <c r="F51" s="366"/>
      <c r="G51" s="366"/>
      <c r="H51" s="1018"/>
      <c r="I51" s="1019">
        <f t="shared" si="0"/>
        <v>13.272409529999999</v>
      </c>
      <c r="J51" s="365"/>
      <c r="K51" s="366"/>
      <c r="L51" s="366"/>
      <c r="M51" s="366"/>
      <c r="N51" s="366"/>
      <c r="O51" s="1018"/>
      <c r="P51" s="1019">
        <f t="shared" si="1"/>
        <v>0</v>
      </c>
      <c r="Q51" s="1020">
        <f t="shared" si="2"/>
        <v>13.272409529999999</v>
      </c>
    </row>
    <row r="52" spans="1:17" s="1017" customFormat="1" ht="12.75" x14ac:dyDescent="0.2">
      <c r="A52" s="1588" t="s">
        <v>33</v>
      </c>
      <c r="B52" s="974" t="s">
        <v>9</v>
      </c>
      <c r="C52" s="366"/>
      <c r="D52" s="366">
        <v>3.81330218</v>
      </c>
      <c r="E52" s="366"/>
      <c r="F52" s="366"/>
      <c r="G52" s="366"/>
      <c r="H52" s="1018"/>
      <c r="I52" s="1019">
        <f t="shared" si="0"/>
        <v>3.81330218</v>
      </c>
      <c r="J52" s="365"/>
      <c r="K52" s="366">
        <v>3.3999419500000005</v>
      </c>
      <c r="L52" s="366"/>
      <c r="M52" s="366"/>
      <c r="N52" s="366"/>
      <c r="O52" s="1018"/>
      <c r="P52" s="1019">
        <f t="shared" si="1"/>
        <v>3.3999419500000005</v>
      </c>
      <c r="Q52" s="1020">
        <f t="shared" si="2"/>
        <v>7.2132441300000005</v>
      </c>
    </row>
    <row r="53" spans="1:17" s="1017" customFormat="1" ht="12.75" x14ac:dyDescent="0.2">
      <c r="A53" s="1589" t="s">
        <v>33</v>
      </c>
      <c r="B53" s="828" t="s">
        <v>146</v>
      </c>
      <c r="C53" s="830"/>
      <c r="D53" s="830"/>
      <c r="E53" s="830"/>
      <c r="F53" s="830"/>
      <c r="G53" s="830"/>
      <c r="H53" s="1021"/>
      <c r="I53" s="1022">
        <f t="shared" si="0"/>
        <v>0</v>
      </c>
      <c r="J53" s="829">
        <v>1.37384</v>
      </c>
      <c r="K53" s="830"/>
      <c r="L53" s="830"/>
      <c r="M53" s="830"/>
      <c r="N53" s="830"/>
      <c r="O53" s="1021"/>
      <c r="P53" s="1022">
        <f t="shared" si="1"/>
        <v>1.37384</v>
      </c>
      <c r="Q53" s="1023">
        <f t="shared" si="2"/>
        <v>1.37384</v>
      </c>
    </row>
    <row r="54" spans="1:17" s="1017" customFormat="1" ht="12.75" x14ac:dyDescent="0.2">
      <c r="A54" s="967" t="s">
        <v>255</v>
      </c>
      <c r="B54" s="935" t="s">
        <v>9</v>
      </c>
      <c r="C54" s="343"/>
      <c r="D54" s="343">
        <v>0.30348899999999995</v>
      </c>
      <c r="E54" s="343"/>
      <c r="F54" s="343"/>
      <c r="G54" s="343"/>
      <c r="H54" s="1024"/>
      <c r="I54" s="1025">
        <f t="shared" si="0"/>
        <v>0.30348899999999995</v>
      </c>
      <c r="J54" s="342"/>
      <c r="K54" s="343"/>
      <c r="L54" s="343"/>
      <c r="M54" s="343"/>
      <c r="N54" s="343"/>
      <c r="O54" s="1024"/>
      <c r="P54" s="1025">
        <f t="shared" si="1"/>
        <v>0</v>
      </c>
      <c r="Q54" s="1026">
        <f t="shared" si="2"/>
        <v>0.30348899999999995</v>
      </c>
    </row>
    <row r="55" spans="1:17" s="1017" customFormat="1" ht="12.75" x14ac:dyDescent="0.2">
      <c r="A55" s="323" t="s">
        <v>190</v>
      </c>
      <c r="B55" s="354" t="s">
        <v>9</v>
      </c>
      <c r="C55" s="349"/>
      <c r="D55" s="349">
        <v>0</v>
      </c>
      <c r="E55" s="349"/>
      <c r="F55" s="349"/>
      <c r="G55" s="349"/>
      <c r="H55" s="1027"/>
      <c r="I55" s="1028">
        <f t="shared" si="0"/>
        <v>0</v>
      </c>
      <c r="J55" s="348"/>
      <c r="K55" s="349"/>
      <c r="L55" s="349"/>
      <c r="M55" s="349"/>
      <c r="N55" s="349"/>
      <c r="O55" s="1027"/>
      <c r="P55" s="1028">
        <f t="shared" si="1"/>
        <v>0</v>
      </c>
      <c r="Q55" s="1029">
        <f t="shared" si="2"/>
        <v>0</v>
      </c>
    </row>
    <row r="56" spans="1:17" s="1017" customFormat="1" ht="12.75" x14ac:dyDescent="0.2">
      <c r="A56" s="962" t="s">
        <v>281</v>
      </c>
      <c r="B56" s="963" t="s">
        <v>9</v>
      </c>
      <c r="C56" s="357">
        <v>0.27002699999999996</v>
      </c>
      <c r="D56" s="357">
        <v>0.37647399999999998</v>
      </c>
      <c r="E56" s="357"/>
      <c r="F56" s="357"/>
      <c r="G56" s="357"/>
      <c r="H56" s="1030"/>
      <c r="I56" s="1031">
        <f t="shared" si="0"/>
        <v>0.64650099999999999</v>
      </c>
      <c r="J56" s="356"/>
      <c r="K56" s="357"/>
      <c r="L56" s="357"/>
      <c r="M56" s="357"/>
      <c r="N56" s="357"/>
      <c r="O56" s="1030"/>
      <c r="P56" s="1031">
        <f t="shared" si="1"/>
        <v>0</v>
      </c>
      <c r="Q56" s="1032">
        <f t="shared" si="2"/>
        <v>0.64650099999999999</v>
      </c>
    </row>
    <row r="57" spans="1:17" s="1017" customFormat="1" ht="12.75" x14ac:dyDescent="0.2">
      <c r="A57" s="1267" t="s">
        <v>191</v>
      </c>
      <c r="B57" s="974" t="s">
        <v>9</v>
      </c>
      <c r="C57" s="366"/>
      <c r="D57" s="366">
        <v>1.0057959999999999E-2</v>
      </c>
      <c r="E57" s="366"/>
      <c r="F57" s="366"/>
      <c r="G57" s="366"/>
      <c r="H57" s="1018"/>
      <c r="I57" s="1019">
        <f t="shared" si="0"/>
        <v>1.0057959999999999E-2</v>
      </c>
      <c r="J57" s="365"/>
      <c r="K57" s="366"/>
      <c r="L57" s="366"/>
      <c r="M57" s="366"/>
      <c r="N57" s="366"/>
      <c r="O57" s="1018"/>
      <c r="P57" s="1019">
        <f t="shared" si="1"/>
        <v>0</v>
      </c>
      <c r="Q57" s="1020">
        <f t="shared" si="2"/>
        <v>1.0057959999999999E-2</v>
      </c>
    </row>
    <row r="58" spans="1:17" s="1017" customFormat="1" ht="12.75" x14ac:dyDescent="0.2">
      <c r="A58" s="967" t="s">
        <v>350</v>
      </c>
      <c r="B58" s="935" t="s">
        <v>9</v>
      </c>
      <c r="C58" s="343"/>
      <c r="D58" s="343">
        <v>0.29143036</v>
      </c>
      <c r="E58" s="343"/>
      <c r="F58" s="343"/>
      <c r="G58" s="343"/>
      <c r="H58" s="1024"/>
      <c r="I58" s="1025">
        <f t="shared" si="0"/>
        <v>0.29143036</v>
      </c>
      <c r="J58" s="342"/>
      <c r="K58" s="343"/>
      <c r="L58" s="343"/>
      <c r="M58" s="343"/>
      <c r="N58" s="343"/>
      <c r="O58" s="1024"/>
      <c r="P58" s="1025">
        <f t="shared" si="1"/>
        <v>0</v>
      </c>
      <c r="Q58" s="1026">
        <f t="shared" si="2"/>
        <v>0.29143036</v>
      </c>
    </row>
    <row r="59" spans="1:17" s="1033" customFormat="1" ht="12.75" x14ac:dyDescent="0.2">
      <c r="A59" s="323" t="s">
        <v>175</v>
      </c>
      <c r="B59" s="354" t="s">
        <v>9</v>
      </c>
      <c r="C59" s="349"/>
      <c r="D59" s="349">
        <v>0.28934266000000003</v>
      </c>
      <c r="E59" s="349"/>
      <c r="F59" s="349"/>
      <c r="G59" s="349"/>
      <c r="H59" s="1027"/>
      <c r="I59" s="1028">
        <f t="shared" si="0"/>
        <v>0.28934266000000003</v>
      </c>
      <c r="J59" s="348"/>
      <c r="K59" s="349">
        <v>1.41335466</v>
      </c>
      <c r="L59" s="349"/>
      <c r="M59" s="349"/>
      <c r="N59" s="349"/>
      <c r="O59" s="1027"/>
      <c r="P59" s="1028">
        <f t="shared" si="1"/>
        <v>1.41335466</v>
      </c>
      <c r="Q59" s="1029">
        <f t="shared" si="2"/>
        <v>1.70269732</v>
      </c>
    </row>
    <row r="60" spans="1:17" s="1033" customFormat="1" ht="12.75" x14ac:dyDescent="0.2">
      <c r="A60" s="323" t="s">
        <v>175</v>
      </c>
      <c r="B60" s="828" t="s">
        <v>146</v>
      </c>
      <c r="C60" s="349"/>
      <c r="D60" s="349"/>
      <c r="E60" s="349"/>
      <c r="F60" s="349"/>
      <c r="G60" s="349"/>
      <c r="H60" s="1027"/>
      <c r="I60" s="1028">
        <f t="shared" si="0"/>
        <v>0</v>
      </c>
      <c r="J60" s="348">
        <v>0.28515000000000001</v>
      </c>
      <c r="K60" s="349"/>
      <c r="L60" s="349"/>
      <c r="M60" s="349"/>
      <c r="N60" s="349"/>
      <c r="O60" s="1027"/>
      <c r="P60" s="1028">
        <f t="shared" si="1"/>
        <v>0.28515000000000001</v>
      </c>
      <c r="Q60" s="1029">
        <f t="shared" si="2"/>
        <v>0.28515000000000001</v>
      </c>
    </row>
    <row r="61" spans="1:17" s="1033" customFormat="1" ht="12.75" x14ac:dyDescent="0.2">
      <c r="A61" s="323" t="s">
        <v>377</v>
      </c>
      <c r="B61" s="354" t="s">
        <v>9</v>
      </c>
      <c r="C61" s="349"/>
      <c r="D61" s="349">
        <v>0.74340589000000001</v>
      </c>
      <c r="E61" s="349"/>
      <c r="F61" s="349"/>
      <c r="G61" s="349"/>
      <c r="H61" s="1027">
        <v>1.3489298700000001</v>
      </c>
      <c r="I61" s="1028">
        <f t="shared" si="0"/>
        <v>2.0923357600000001</v>
      </c>
      <c r="J61" s="348"/>
      <c r="K61" s="349"/>
      <c r="L61" s="349"/>
      <c r="M61" s="349"/>
      <c r="N61" s="349"/>
      <c r="O61" s="1027"/>
      <c r="P61" s="1028">
        <f t="shared" si="1"/>
        <v>0</v>
      </c>
      <c r="Q61" s="1029">
        <f t="shared" si="2"/>
        <v>2.0923357600000001</v>
      </c>
    </row>
    <row r="62" spans="1:17" s="1033" customFormat="1" ht="12.75" x14ac:dyDescent="0.2">
      <c r="A62" s="323" t="s">
        <v>375</v>
      </c>
      <c r="B62" s="354" t="s">
        <v>9</v>
      </c>
      <c r="C62" s="349"/>
      <c r="D62" s="349">
        <v>0.257905</v>
      </c>
      <c r="E62" s="349"/>
      <c r="F62" s="349"/>
      <c r="G62" s="349"/>
      <c r="H62" s="1027"/>
      <c r="I62" s="1028">
        <f t="shared" si="0"/>
        <v>0.257905</v>
      </c>
      <c r="J62" s="348"/>
      <c r="K62" s="349"/>
      <c r="L62" s="349"/>
      <c r="M62" s="349"/>
      <c r="N62" s="349"/>
      <c r="O62" s="1027"/>
      <c r="P62" s="1028">
        <f t="shared" si="1"/>
        <v>0</v>
      </c>
      <c r="Q62" s="1029">
        <f t="shared" si="2"/>
        <v>0.257905</v>
      </c>
    </row>
    <row r="63" spans="1:17" s="1017" customFormat="1" ht="12.75" x14ac:dyDescent="0.2">
      <c r="A63" s="962" t="s">
        <v>446</v>
      </c>
      <c r="B63" s="963" t="s">
        <v>9</v>
      </c>
      <c r="C63" s="357"/>
      <c r="D63" s="357">
        <v>0.76854168999999994</v>
      </c>
      <c r="E63" s="357"/>
      <c r="F63" s="357"/>
      <c r="G63" s="357"/>
      <c r="H63" s="1030"/>
      <c r="I63" s="1031">
        <f t="shared" si="0"/>
        <v>0.76854168999999994</v>
      </c>
      <c r="J63" s="356"/>
      <c r="K63" s="357"/>
      <c r="L63" s="357"/>
      <c r="M63" s="357"/>
      <c r="N63" s="357"/>
      <c r="O63" s="1030"/>
      <c r="P63" s="1031">
        <f t="shared" si="1"/>
        <v>0</v>
      </c>
      <c r="Q63" s="1032">
        <f t="shared" si="2"/>
        <v>0.76854168999999994</v>
      </c>
    </row>
    <row r="64" spans="1:17" s="1017" customFormat="1" ht="12.75" x14ac:dyDescent="0.2">
      <c r="A64" s="436" t="s">
        <v>123</v>
      </c>
      <c r="B64" s="963" t="s">
        <v>9</v>
      </c>
      <c r="C64" s="314"/>
      <c r="D64" s="314">
        <v>7.2287749999999998E-2</v>
      </c>
      <c r="E64" s="314"/>
      <c r="F64" s="314"/>
      <c r="G64" s="314"/>
      <c r="H64" s="314"/>
      <c r="I64" s="1031">
        <f t="shared" si="0"/>
        <v>7.2287749999999998E-2</v>
      </c>
      <c r="J64" s="314"/>
      <c r="K64" s="314"/>
      <c r="L64" s="314"/>
      <c r="M64" s="314"/>
      <c r="N64" s="314"/>
      <c r="O64" s="314"/>
      <c r="P64" s="1031">
        <f t="shared" ref="P64" si="7">SUM(J64:O64)</f>
        <v>0</v>
      </c>
      <c r="Q64" s="1032">
        <f t="shared" ref="Q64" si="8">P64+I64</f>
        <v>7.2287749999999998E-2</v>
      </c>
    </row>
    <row r="65" spans="1:17" s="1017" customFormat="1" ht="12.75" x14ac:dyDescent="0.2">
      <c r="A65" s="1572" t="s">
        <v>431</v>
      </c>
      <c r="B65" s="1165" t="s">
        <v>9</v>
      </c>
      <c r="C65" s="1166">
        <f t="shared" ref="C65:Q65" si="9">SUMIF($B$42:$B$64,$B65,C$42:C$64)</f>
        <v>4.9343749299999997</v>
      </c>
      <c r="D65" s="1166">
        <f t="shared" si="9"/>
        <v>20.989644679999998</v>
      </c>
      <c r="E65" s="1166">
        <f t="shared" si="9"/>
        <v>18.146408300000001</v>
      </c>
      <c r="F65" s="1166">
        <f t="shared" si="9"/>
        <v>0</v>
      </c>
      <c r="G65" s="1166">
        <f t="shared" si="9"/>
        <v>0</v>
      </c>
      <c r="H65" s="1166">
        <f t="shared" si="9"/>
        <v>1.3489298700000001</v>
      </c>
      <c r="I65" s="1166">
        <f t="shared" si="9"/>
        <v>45.419357779999999</v>
      </c>
      <c r="J65" s="1166">
        <f t="shared" si="9"/>
        <v>0</v>
      </c>
      <c r="K65" s="1166">
        <f t="shared" si="9"/>
        <v>5.5181604600000007</v>
      </c>
      <c r="L65" s="1166">
        <f t="shared" si="9"/>
        <v>6.1661502600000002</v>
      </c>
      <c r="M65" s="1166">
        <f t="shared" si="9"/>
        <v>0</v>
      </c>
      <c r="N65" s="1166">
        <f t="shared" si="9"/>
        <v>0</v>
      </c>
      <c r="O65" s="1166">
        <f t="shared" si="9"/>
        <v>0</v>
      </c>
      <c r="P65" s="1166">
        <f t="shared" si="9"/>
        <v>11.684310719999999</v>
      </c>
      <c r="Q65" s="1166">
        <f t="shared" si="9"/>
        <v>57.103668499999991</v>
      </c>
    </row>
    <row r="66" spans="1:17" s="1017" customFormat="1" thickBot="1" x14ac:dyDescent="0.25">
      <c r="A66" s="1594" t="s">
        <v>36</v>
      </c>
      <c r="B66" s="1168" t="s">
        <v>146</v>
      </c>
      <c r="C66" s="1166">
        <f t="shared" ref="C66:Q66" si="10">SUMIF($B$42:$B$63,$B66,C$42:C$63)</f>
        <v>0</v>
      </c>
      <c r="D66" s="1166">
        <f t="shared" si="10"/>
        <v>0</v>
      </c>
      <c r="E66" s="1166">
        <f t="shared" si="10"/>
        <v>0</v>
      </c>
      <c r="F66" s="1166">
        <f t="shared" si="10"/>
        <v>0</v>
      </c>
      <c r="G66" s="1166">
        <f t="shared" si="10"/>
        <v>0</v>
      </c>
      <c r="H66" s="1166">
        <f t="shared" si="10"/>
        <v>0</v>
      </c>
      <c r="I66" s="1166">
        <f t="shared" si="10"/>
        <v>0</v>
      </c>
      <c r="J66" s="1166">
        <f t="shared" si="10"/>
        <v>4.8591289999999994</v>
      </c>
      <c r="K66" s="1166">
        <f t="shared" si="10"/>
        <v>0</v>
      </c>
      <c r="L66" s="1166">
        <f t="shared" si="10"/>
        <v>0.42035</v>
      </c>
      <c r="M66" s="1166">
        <f t="shared" si="10"/>
        <v>0</v>
      </c>
      <c r="N66" s="1166">
        <f t="shared" si="10"/>
        <v>0</v>
      </c>
      <c r="O66" s="1166">
        <f t="shared" si="10"/>
        <v>0</v>
      </c>
      <c r="P66" s="1166">
        <f t="shared" si="10"/>
        <v>5.2794790000000003</v>
      </c>
      <c r="Q66" s="1167">
        <f t="shared" si="10"/>
        <v>5.2794790000000003</v>
      </c>
    </row>
    <row r="67" spans="1:17" s="1017" customFormat="1" ht="12.75" x14ac:dyDescent="0.2">
      <c r="A67" s="1592" t="s">
        <v>133</v>
      </c>
      <c r="B67" s="1169" t="s">
        <v>9</v>
      </c>
      <c r="C67" s="1170">
        <f t="shared" ref="C67:Q67" si="11">C65+C40</f>
        <v>515.68333028243705</v>
      </c>
      <c r="D67" s="1170">
        <f t="shared" si="11"/>
        <v>298.54856653600018</v>
      </c>
      <c r="E67" s="1170">
        <f t="shared" si="11"/>
        <v>28.760142640000002</v>
      </c>
      <c r="F67" s="1170">
        <f t="shared" si="11"/>
        <v>2.28112651</v>
      </c>
      <c r="G67" s="1170">
        <f t="shared" si="11"/>
        <v>131.92006048599998</v>
      </c>
      <c r="H67" s="1170">
        <f t="shared" si="11"/>
        <v>3.0978079899997573</v>
      </c>
      <c r="I67" s="1170">
        <f t="shared" si="11"/>
        <v>980.29103444443695</v>
      </c>
      <c r="J67" s="1170">
        <f t="shared" si="11"/>
        <v>1.6546870200000001</v>
      </c>
      <c r="K67" s="1170">
        <f t="shared" si="11"/>
        <v>20.517344719</v>
      </c>
      <c r="L67" s="1170">
        <f t="shared" si="11"/>
        <v>22.865863349999998</v>
      </c>
      <c r="M67" s="1170">
        <f t="shared" si="11"/>
        <v>4.1240000000000001E-3</v>
      </c>
      <c r="N67" s="1170">
        <f t="shared" si="11"/>
        <v>0</v>
      </c>
      <c r="O67" s="1170">
        <f t="shared" si="11"/>
        <v>0</v>
      </c>
      <c r="P67" s="1170">
        <f t="shared" si="11"/>
        <v>45.042019089</v>
      </c>
      <c r="Q67" s="1171">
        <f t="shared" si="11"/>
        <v>1025.3330535334369</v>
      </c>
    </row>
    <row r="68" spans="1:17" s="1017" customFormat="1" thickBot="1" x14ac:dyDescent="0.25">
      <c r="A68" s="1593" t="s">
        <v>274</v>
      </c>
      <c r="B68" s="1172" t="s">
        <v>146</v>
      </c>
      <c r="C68" s="1173">
        <f t="shared" ref="C68:Q68" si="12">C66+C41</f>
        <v>9.8398092500000001</v>
      </c>
      <c r="D68" s="1173">
        <f t="shared" si="12"/>
        <v>5.5785999999999995E-3</v>
      </c>
      <c r="E68" s="1173">
        <f t="shared" si="12"/>
        <v>0</v>
      </c>
      <c r="F68" s="1173">
        <f t="shared" si="12"/>
        <v>0</v>
      </c>
      <c r="G68" s="1173">
        <f t="shared" si="12"/>
        <v>0</v>
      </c>
      <c r="H68" s="1173">
        <f t="shared" si="12"/>
        <v>0</v>
      </c>
      <c r="I68" s="1173">
        <f t="shared" si="12"/>
        <v>9.8453878499999998</v>
      </c>
      <c r="J68" s="1173">
        <f t="shared" si="12"/>
        <v>17.878768999999998</v>
      </c>
      <c r="K68" s="1173">
        <f t="shared" si="12"/>
        <v>0</v>
      </c>
      <c r="L68" s="1173">
        <f t="shared" si="12"/>
        <v>0.42035</v>
      </c>
      <c r="M68" s="1173">
        <f t="shared" si="12"/>
        <v>0</v>
      </c>
      <c r="N68" s="1173">
        <f t="shared" si="12"/>
        <v>0</v>
      </c>
      <c r="O68" s="1173">
        <f t="shared" si="12"/>
        <v>0</v>
      </c>
      <c r="P68" s="1173">
        <f t="shared" si="12"/>
        <v>18.299118999999997</v>
      </c>
      <c r="Q68" s="1174">
        <f t="shared" si="12"/>
        <v>28.144506849999999</v>
      </c>
    </row>
    <row r="69" spans="1:17" ht="14.25" thickTop="1" x14ac:dyDescent="0.2"/>
  </sheetData>
  <autoFilter ref="A5:Q68" xr:uid="{00000000-0009-0000-0000-000012000000}"/>
  <mergeCells count="19">
    <mergeCell ref="A67:A68"/>
    <mergeCell ref="A42:A43"/>
    <mergeCell ref="A44:A45"/>
    <mergeCell ref="A52:A53"/>
    <mergeCell ref="A65:A66"/>
    <mergeCell ref="A40:A41"/>
    <mergeCell ref="A1:Q1"/>
    <mergeCell ref="A2:Q2"/>
    <mergeCell ref="A3:A4"/>
    <mergeCell ref="B3:B4"/>
    <mergeCell ref="C3:I3"/>
    <mergeCell ref="J3:P3"/>
    <mergeCell ref="Q3:Q4"/>
    <mergeCell ref="A7:A8"/>
    <mergeCell ref="A9:A10"/>
    <mergeCell ref="A17:A18"/>
    <mergeCell ref="A22:A23"/>
    <mergeCell ref="A26:A27"/>
    <mergeCell ref="A14:A15"/>
  </mergeCells>
  <printOptions horizontalCentered="1"/>
  <pageMargins left="0.31496062992125984" right="0.31496062992125984" top="0.59055118110236227" bottom="0.55118110236220474" header="0.19685039370078741" footer="0.19685039370078741"/>
  <pageSetup paperSize="9" scale="80" firstPageNumber="23" pageOrder="overThenDown" orientation="portrait" useFirstPageNumber="1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I15"/>
  <sheetViews>
    <sheetView zoomScaleNormal="100" zoomScaleSheetLayoutView="100" workbookViewId="0">
      <selection activeCell="M4" sqref="M4"/>
    </sheetView>
  </sheetViews>
  <sheetFormatPr defaultColWidth="7.5703125" defaultRowHeight="13.5" x14ac:dyDescent="0.2"/>
  <cols>
    <col min="1" max="1" width="9.5703125" style="14" customWidth="1"/>
    <col min="2" max="2" width="10.5703125" style="14" customWidth="1"/>
    <col min="3" max="3" width="10.140625" style="14" customWidth="1"/>
    <col min="4" max="5" width="10.42578125" style="14" customWidth="1"/>
    <col min="6" max="6" width="9.85546875" style="14" customWidth="1"/>
    <col min="7" max="7" width="9.42578125" style="14" customWidth="1"/>
    <col min="8" max="8" width="10.5703125" style="70" customWidth="1"/>
    <col min="9" max="9" width="10.140625" style="70" customWidth="1"/>
    <col min="10" max="10" width="1.42578125" style="14" customWidth="1"/>
    <col min="11" max="16384" width="7.5703125" style="14"/>
  </cols>
  <sheetData>
    <row r="1" spans="1:9" s="40" customFormat="1" ht="24" customHeight="1" x14ac:dyDescent="0.2">
      <c r="A1" s="1369" t="s">
        <v>437</v>
      </c>
      <c r="B1" s="1370"/>
      <c r="C1" s="1370"/>
      <c r="D1" s="1370"/>
      <c r="E1" s="1370"/>
      <c r="F1" s="1370"/>
      <c r="G1" s="1370"/>
      <c r="H1" s="1370"/>
      <c r="I1" s="1371"/>
    </row>
    <row r="2" spans="1:9" s="40" customFormat="1" ht="19.899999999999999" customHeight="1" x14ac:dyDescent="0.2">
      <c r="A2" s="1372" t="s">
        <v>347</v>
      </c>
      <c r="B2" s="1373"/>
      <c r="C2" s="1373"/>
      <c r="D2" s="1373"/>
      <c r="E2" s="1373"/>
      <c r="F2" s="1373"/>
      <c r="G2" s="1373"/>
      <c r="H2" s="1373"/>
      <c r="I2" s="1374"/>
    </row>
    <row r="3" spans="1:9" s="40" customFormat="1" ht="20.25" customHeight="1" x14ac:dyDescent="0.2">
      <c r="A3" s="1367" t="s">
        <v>0</v>
      </c>
      <c r="B3" s="1363" t="s">
        <v>1</v>
      </c>
      <c r="C3" s="1365"/>
      <c r="D3" s="1366"/>
      <c r="E3" s="1363" t="s">
        <v>2</v>
      </c>
      <c r="F3" s="1365"/>
      <c r="G3" s="1365"/>
      <c r="H3" s="1363" t="s">
        <v>308</v>
      </c>
      <c r="I3" s="1364"/>
    </row>
    <row r="4" spans="1:9" s="40" customFormat="1" ht="54" x14ac:dyDescent="0.2">
      <c r="A4" s="1368"/>
      <c r="B4" s="741" t="s">
        <v>18</v>
      </c>
      <c r="C4" s="742" t="s">
        <v>310</v>
      </c>
      <c r="D4" s="742" t="s">
        <v>309</v>
      </c>
      <c r="E4" s="741" t="s">
        <v>18</v>
      </c>
      <c r="F4" s="742" t="s">
        <v>310</v>
      </c>
      <c r="G4" s="743" t="s">
        <v>309</v>
      </c>
      <c r="H4" s="741" t="s">
        <v>18</v>
      </c>
      <c r="I4" s="744" t="s">
        <v>309</v>
      </c>
    </row>
    <row r="5" spans="1:9" s="70" customFormat="1" ht="12.75" customHeight="1" x14ac:dyDescent="0.2">
      <c r="A5" s="633" t="s">
        <v>95</v>
      </c>
      <c r="B5" s="634" t="s">
        <v>96</v>
      </c>
      <c r="C5" s="634" t="s">
        <v>97</v>
      </c>
      <c r="D5" s="634" t="s">
        <v>98</v>
      </c>
      <c r="E5" s="634" t="s">
        <v>99</v>
      </c>
      <c r="F5" s="634" t="s">
        <v>100</v>
      </c>
      <c r="G5" s="635" t="s">
        <v>101</v>
      </c>
      <c r="H5" s="634" t="s">
        <v>102</v>
      </c>
      <c r="I5" s="636" t="s">
        <v>103</v>
      </c>
    </row>
    <row r="6" spans="1:9" s="29" customFormat="1" ht="19.5" customHeight="1" x14ac:dyDescent="0.2">
      <c r="A6" s="79" t="s">
        <v>238</v>
      </c>
      <c r="B6" s="32">
        <v>632.44200000000001</v>
      </c>
      <c r="C6" s="85">
        <v>93.743302112345162</v>
      </c>
      <c r="D6" s="246">
        <v>4.7484812147632001</v>
      </c>
      <c r="E6" s="89">
        <v>42.210999999999999</v>
      </c>
      <c r="F6" s="85">
        <v>6.2566978876548376</v>
      </c>
      <c r="G6" s="246">
        <v>-10.101375814627085</v>
      </c>
      <c r="H6" s="221">
        <v>674.65300000000002</v>
      </c>
      <c r="I6" s="247">
        <v>3.6769700303968396</v>
      </c>
    </row>
    <row r="7" spans="1:9" s="29" customFormat="1" ht="19.5" customHeight="1" x14ac:dyDescent="0.2">
      <c r="A7" s="79" t="s">
        <v>251</v>
      </c>
      <c r="B7" s="32">
        <v>645.97800000000007</v>
      </c>
      <c r="C7" s="85">
        <f t="shared" ref="C7:C14" si="0">100*(B7/H7)</f>
        <v>93.737783562824589</v>
      </c>
      <c r="D7" s="246">
        <f>100*(B7-B6)/B6</f>
        <v>2.1402753137837238</v>
      </c>
      <c r="E7" s="89">
        <v>43.154999999999994</v>
      </c>
      <c r="F7" s="85">
        <f t="shared" ref="F7:F14" si="1">100*E7/H7</f>
        <v>6.2622164371754057</v>
      </c>
      <c r="G7" s="246">
        <f t="shared" ref="G7:G12" si="2">100*(E7-E6)/E6</f>
        <v>2.2363838809788814</v>
      </c>
      <c r="H7" s="221">
        <f t="shared" ref="H7:H12" si="3">E7+B7</f>
        <v>689.13300000000004</v>
      </c>
      <c r="I7" s="247">
        <f t="shared" ref="I7:I9" si="4">100*(H7-H6)/H6</f>
        <v>2.146288536477273</v>
      </c>
    </row>
    <row r="8" spans="1:9" s="29" customFormat="1" ht="19.5" customHeight="1" x14ac:dyDescent="0.2">
      <c r="A8" s="79" t="s">
        <v>262</v>
      </c>
      <c r="B8" s="32">
        <v>690.00300000000016</v>
      </c>
      <c r="C8" s="85">
        <f t="shared" si="0"/>
        <v>93.709664276401554</v>
      </c>
      <c r="D8" s="246">
        <f t="shared" ref="D8" si="5">100*(B8-B7)/B7</f>
        <v>6.8152475780909079</v>
      </c>
      <c r="E8" s="89">
        <v>46.316999999999993</v>
      </c>
      <c r="F8" s="85">
        <f t="shared" si="1"/>
        <v>6.2903357235984325</v>
      </c>
      <c r="G8" s="246">
        <f t="shared" si="2"/>
        <v>7.3270768161279101</v>
      </c>
      <c r="H8" s="221">
        <f t="shared" si="3"/>
        <v>736.32000000000016</v>
      </c>
      <c r="I8" s="247">
        <f t="shared" si="4"/>
        <v>6.8472994327655359</v>
      </c>
    </row>
    <row r="9" spans="1:9" s="29" customFormat="1" ht="19.5" customHeight="1" x14ac:dyDescent="0.2">
      <c r="A9" s="79" t="s">
        <v>280</v>
      </c>
      <c r="B9" s="32">
        <v>732.79399999999998</v>
      </c>
      <c r="C9" s="85">
        <f t="shared" si="0"/>
        <v>94.116392928882959</v>
      </c>
      <c r="D9" s="246">
        <f t="shared" ref="D9:D14" si="6">100*(B9-B8)/B8</f>
        <v>6.2015672395626993</v>
      </c>
      <c r="E9" s="89">
        <v>45.81</v>
      </c>
      <c r="F9" s="85">
        <f t="shared" si="1"/>
        <v>5.8836070711170247</v>
      </c>
      <c r="G9" s="246">
        <f t="shared" si="2"/>
        <v>-1.0946304812487657</v>
      </c>
      <c r="H9" s="221">
        <f t="shared" si="3"/>
        <v>778.60400000000004</v>
      </c>
      <c r="I9" s="247">
        <f t="shared" si="4"/>
        <v>5.7426119078661273</v>
      </c>
    </row>
    <row r="10" spans="1:9" s="29" customFormat="1" ht="19.5" customHeight="1" x14ac:dyDescent="0.2">
      <c r="A10" s="83" t="s">
        <v>296</v>
      </c>
      <c r="B10" s="220">
        <v>707.17600000000027</v>
      </c>
      <c r="C10" s="222">
        <f t="shared" si="0"/>
        <v>94.360211517086697</v>
      </c>
      <c r="D10" s="246">
        <f t="shared" si="6"/>
        <v>-3.4959347374568721</v>
      </c>
      <c r="E10" s="219">
        <v>42.266999999999996</v>
      </c>
      <c r="F10" s="222">
        <f t="shared" si="1"/>
        <v>5.6397884829133087</v>
      </c>
      <c r="G10" s="246">
        <f t="shared" si="2"/>
        <v>-7.7341191879502427</v>
      </c>
      <c r="H10" s="223">
        <f t="shared" si="3"/>
        <v>749.44300000000021</v>
      </c>
      <c r="I10" s="247">
        <f t="shared" ref="I10:I14" si="7">100*(H10-H9)/H9</f>
        <v>-3.7452928574730966</v>
      </c>
    </row>
    <row r="11" spans="1:9" s="29" customFormat="1" ht="19.5" customHeight="1" x14ac:dyDescent="0.2">
      <c r="A11" s="83" t="s">
        <v>307</v>
      </c>
      <c r="B11" s="220">
        <v>690.88400000000001</v>
      </c>
      <c r="C11" s="222">
        <f t="shared" si="0"/>
        <v>94.722612205501704</v>
      </c>
      <c r="D11" s="246">
        <f t="shared" si="6"/>
        <v>-2.3038112153127726</v>
      </c>
      <c r="E11" s="219">
        <v>38.491999999999997</v>
      </c>
      <c r="F11" s="222">
        <f t="shared" si="1"/>
        <v>5.2773877944983107</v>
      </c>
      <c r="G11" s="246">
        <f t="shared" si="2"/>
        <v>-8.9313175763598061</v>
      </c>
      <c r="H11" s="223">
        <f t="shared" si="3"/>
        <v>729.37599999999998</v>
      </c>
      <c r="I11" s="247">
        <f t="shared" si="7"/>
        <v>-2.6775885557674473</v>
      </c>
    </row>
    <row r="12" spans="1:9" s="29" customFormat="1" ht="19.5" customHeight="1" x14ac:dyDescent="0.2">
      <c r="A12" s="79" t="s">
        <v>348</v>
      </c>
      <c r="B12" s="32">
        <v>819.21336141999996</v>
      </c>
      <c r="C12" s="85">
        <f t="shared" si="0"/>
        <v>94.348222493879661</v>
      </c>
      <c r="D12" s="246">
        <f t="shared" si="6"/>
        <v>18.574661074796918</v>
      </c>
      <c r="E12" s="89">
        <v>49.073650000000001</v>
      </c>
      <c r="F12" s="85">
        <f t="shared" si="1"/>
        <v>5.651777506120327</v>
      </c>
      <c r="G12" s="246">
        <f t="shared" si="2"/>
        <v>27.490517510131987</v>
      </c>
      <c r="H12" s="221">
        <f t="shared" si="3"/>
        <v>868.28701142</v>
      </c>
      <c r="I12" s="247">
        <f t="shared" si="7"/>
        <v>19.045185394090296</v>
      </c>
    </row>
    <row r="13" spans="1:9" s="29" customFormat="1" ht="19.5" customHeight="1" x14ac:dyDescent="0.2">
      <c r="A13" s="83" t="s">
        <v>356</v>
      </c>
      <c r="B13" s="220">
        <v>877.36900000000003</v>
      </c>
      <c r="C13" s="222">
        <f t="shared" si="0"/>
        <v>94.933731230881918</v>
      </c>
      <c r="D13" s="1181">
        <f t="shared" si="6"/>
        <v>7.0989611887182633</v>
      </c>
      <c r="E13" s="219">
        <v>46.822000000000003</v>
      </c>
      <c r="F13" s="222">
        <f t="shared" si="1"/>
        <v>5.0662687691180723</v>
      </c>
      <c r="G13" s="1181">
        <f>100*(E13-E12)/E12</f>
        <v>-4.5883075744314876</v>
      </c>
      <c r="H13" s="223">
        <f>E13+B13</f>
        <v>924.19100000000003</v>
      </c>
      <c r="I13" s="1182">
        <f t="shared" si="7"/>
        <v>6.438422761682733</v>
      </c>
    </row>
    <row r="14" spans="1:9" s="29" customFormat="1" ht="19.5" customHeight="1" x14ac:dyDescent="0.2">
      <c r="A14" s="83" t="s">
        <v>443</v>
      </c>
      <c r="B14" s="220">
        <v>973.00900000000001</v>
      </c>
      <c r="C14" s="222">
        <f t="shared" si="0"/>
        <v>95.806038383108358</v>
      </c>
      <c r="D14" s="1181">
        <f t="shared" si="6"/>
        <v>10.900772650959857</v>
      </c>
      <c r="E14" s="219">
        <v>42.594000000000001</v>
      </c>
      <c r="F14" s="222">
        <f t="shared" si="1"/>
        <v>4.1939616168916398</v>
      </c>
      <c r="G14" s="1181">
        <f>100*(E14-E13)/E13</f>
        <v>-9.0299431890991446</v>
      </c>
      <c r="H14" s="223">
        <f>E14+B14</f>
        <v>1015.6030000000001</v>
      </c>
      <c r="I14" s="1182">
        <f t="shared" si="7"/>
        <v>9.8910290188932848</v>
      </c>
    </row>
    <row r="15" spans="1:9" s="29" customFormat="1" ht="19.5" customHeight="1" x14ac:dyDescent="0.2">
      <c r="A15" s="1183" t="s">
        <v>482</v>
      </c>
      <c r="B15" s="1184">
        <v>1025.3330565904355</v>
      </c>
      <c r="C15" s="1185">
        <f t="shared" ref="C15" si="8">100*(B15/H15)</f>
        <v>95.846116674677802</v>
      </c>
      <c r="D15" s="1186">
        <f t="shared" ref="D15" si="9">100*(B15-B14)/B14</f>
        <v>5.3775511419149744</v>
      </c>
      <c r="E15" s="1187">
        <v>44.436999999999998</v>
      </c>
      <c r="F15" s="1185">
        <f t="shared" ref="F15" si="10">100*E15/H15</f>
        <v>4.1538833253222034</v>
      </c>
      <c r="G15" s="1186">
        <f>100*(E15-E14)/E14</f>
        <v>4.3269005024181721</v>
      </c>
      <c r="H15" s="1188">
        <f>E15+B15</f>
        <v>1069.7700565904354</v>
      </c>
      <c r="I15" s="1189">
        <f>100*(H15-H14)/H14</f>
        <v>5.333487257366837</v>
      </c>
    </row>
  </sheetData>
  <mergeCells count="6">
    <mergeCell ref="H3:I3"/>
    <mergeCell ref="E3:G3"/>
    <mergeCell ref="B3:D3"/>
    <mergeCell ref="A3:A4"/>
    <mergeCell ref="A1:I1"/>
    <mergeCell ref="A2:I2"/>
  </mergeCells>
  <phoneticPr fontId="0" type="noConversion"/>
  <printOptions horizontalCentered="1"/>
  <pageMargins left="0.39370078740157483" right="0.39370078740157483" top="0.59055118110236227" bottom="0.35433070866141736" header="0.19685039370078741" footer="0.19685039370078741"/>
  <pageSetup paperSize="9" scale="95" firstPageNumber="5" orientation="portrait" r:id="rId1"/>
  <headerFooter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AR26"/>
  <sheetViews>
    <sheetView zoomScaleNormal="100" workbookViewId="0">
      <selection activeCell="T23" sqref="T23"/>
    </sheetView>
  </sheetViews>
  <sheetFormatPr defaultColWidth="9.140625" defaultRowHeight="15" x14ac:dyDescent="0.25"/>
  <cols>
    <col min="1" max="1" width="7.5703125" style="1125" bestFit="1" customWidth="1"/>
    <col min="2" max="2" width="7.7109375" style="1125" customWidth="1"/>
    <col min="3" max="4" width="6.5703125" style="1125" bestFit="1" customWidth="1"/>
    <col min="5" max="5" width="6.42578125" style="1125" bestFit="1" customWidth="1"/>
    <col min="6" max="6" width="5.7109375" style="1125" bestFit="1" customWidth="1"/>
    <col min="7" max="7" width="6.5703125" style="1125" bestFit="1" customWidth="1"/>
    <col min="8" max="8" width="5.7109375" style="1125" bestFit="1" customWidth="1"/>
    <col min="9" max="9" width="6.5703125" style="1125" bestFit="1" customWidth="1"/>
    <col min="10" max="13" width="5.7109375" style="1125" bestFit="1" customWidth="1"/>
    <col min="14" max="15" width="5.85546875" style="1125" bestFit="1" customWidth="1"/>
    <col min="16" max="16" width="5.7109375" style="1125" bestFit="1" customWidth="1"/>
    <col min="17" max="17" width="7.42578125" style="1125" customWidth="1"/>
    <col min="18" max="16384" width="9.140625" style="1125"/>
  </cols>
  <sheetData>
    <row r="1" spans="1:18" s="1096" customFormat="1" ht="22.5" customHeight="1" x14ac:dyDescent="0.3">
      <c r="A1" s="1598" t="s">
        <v>479</v>
      </c>
      <c r="B1" s="1599"/>
      <c r="C1" s="1599"/>
      <c r="D1" s="1599"/>
      <c r="E1" s="1599"/>
      <c r="F1" s="1599"/>
      <c r="G1" s="1599"/>
      <c r="H1" s="1599"/>
      <c r="I1" s="1599"/>
      <c r="J1" s="1599"/>
      <c r="K1" s="1599"/>
      <c r="L1" s="1599"/>
      <c r="M1" s="1599"/>
      <c r="N1" s="1599"/>
      <c r="O1" s="1599"/>
      <c r="P1" s="1599"/>
      <c r="Q1" s="1600"/>
      <c r="R1" s="1095"/>
    </row>
    <row r="2" spans="1:18" s="1096" customFormat="1" ht="16.5" x14ac:dyDescent="0.3">
      <c r="A2" s="1097"/>
      <c r="B2" s="1136"/>
      <c r="C2" s="1137"/>
      <c r="D2" s="1137"/>
      <c r="E2" s="1137"/>
      <c r="F2" s="1137"/>
      <c r="G2" s="1137"/>
      <c r="H2" s="1137"/>
      <c r="I2" s="1138"/>
      <c r="J2" s="1137"/>
      <c r="K2" s="1137"/>
      <c r="L2" s="1137"/>
      <c r="M2" s="1137"/>
      <c r="N2" s="1137"/>
      <c r="O2" s="1137"/>
      <c r="P2" s="1138"/>
      <c r="Q2" s="1098" t="s">
        <v>347</v>
      </c>
      <c r="R2" s="1095"/>
    </row>
    <row r="3" spans="1:18" s="1100" customFormat="1" ht="27" customHeight="1" x14ac:dyDescent="0.2">
      <c r="A3" s="1601" t="s">
        <v>0</v>
      </c>
      <c r="B3" s="1582" t="s">
        <v>462</v>
      </c>
      <c r="C3" s="1584" t="s">
        <v>463</v>
      </c>
      <c r="D3" s="1585"/>
      <c r="E3" s="1585"/>
      <c r="F3" s="1585"/>
      <c r="G3" s="1585"/>
      <c r="H3" s="1585"/>
      <c r="I3" s="1585"/>
      <c r="J3" s="1585" t="s">
        <v>464</v>
      </c>
      <c r="K3" s="1585"/>
      <c r="L3" s="1585"/>
      <c r="M3" s="1585"/>
      <c r="N3" s="1585"/>
      <c r="O3" s="1585"/>
      <c r="P3" s="1585"/>
      <c r="Q3" s="1602" t="s">
        <v>276</v>
      </c>
      <c r="R3" s="1099"/>
    </row>
    <row r="4" spans="1:18" s="1100" customFormat="1" ht="27" customHeight="1" x14ac:dyDescent="0.2">
      <c r="A4" s="1580"/>
      <c r="B4" s="1583"/>
      <c r="C4" s="1101" t="s">
        <v>302</v>
      </c>
      <c r="D4" s="1102" t="s">
        <v>303</v>
      </c>
      <c r="E4" s="1102" t="s">
        <v>304</v>
      </c>
      <c r="F4" s="1102" t="s">
        <v>305</v>
      </c>
      <c r="G4" s="1102" t="s">
        <v>465</v>
      </c>
      <c r="H4" s="1103" t="s">
        <v>85</v>
      </c>
      <c r="I4" s="1102" t="s">
        <v>50</v>
      </c>
      <c r="J4" s="1101" t="s">
        <v>302</v>
      </c>
      <c r="K4" s="1102" t="s">
        <v>303</v>
      </c>
      <c r="L4" s="1102" t="s">
        <v>304</v>
      </c>
      <c r="M4" s="1102" t="s">
        <v>305</v>
      </c>
      <c r="N4" s="1102" t="s">
        <v>466</v>
      </c>
      <c r="O4" s="1103" t="s">
        <v>85</v>
      </c>
      <c r="P4" s="1102" t="s">
        <v>50</v>
      </c>
      <c r="Q4" s="1586"/>
      <c r="R4" s="1099"/>
    </row>
    <row r="5" spans="1:18" s="520" customFormat="1" ht="15" customHeight="1" x14ac:dyDescent="0.2">
      <c r="A5" s="524" t="s">
        <v>95</v>
      </c>
      <c r="B5" s="525" t="s">
        <v>96</v>
      </c>
      <c r="C5" s="527" t="s">
        <v>97</v>
      </c>
      <c r="D5" s="527" t="s">
        <v>98</v>
      </c>
      <c r="E5" s="527" t="s">
        <v>99</v>
      </c>
      <c r="F5" s="527" t="s">
        <v>100</v>
      </c>
      <c r="G5" s="527" t="s">
        <v>101</v>
      </c>
      <c r="H5" s="528" t="s">
        <v>102</v>
      </c>
      <c r="I5" s="527" t="s">
        <v>103</v>
      </c>
      <c r="J5" s="526" t="s">
        <v>104</v>
      </c>
      <c r="K5" s="527" t="s">
        <v>105</v>
      </c>
      <c r="L5" s="527" t="s">
        <v>106</v>
      </c>
      <c r="M5" s="527" t="s">
        <v>107</v>
      </c>
      <c r="N5" s="527" t="s">
        <v>108</v>
      </c>
      <c r="O5" s="528" t="s">
        <v>109</v>
      </c>
      <c r="P5" s="527" t="s">
        <v>110</v>
      </c>
      <c r="Q5" s="529" t="s">
        <v>111</v>
      </c>
    </row>
    <row r="6" spans="1:18" s="1110" customFormat="1" ht="18.75" customHeight="1" x14ac:dyDescent="0.2">
      <c r="A6" s="1595" t="s">
        <v>238</v>
      </c>
      <c r="B6" s="1104" t="s">
        <v>18</v>
      </c>
      <c r="C6" s="1105">
        <v>313.25899999999996</v>
      </c>
      <c r="D6" s="1106">
        <v>168.89600000000002</v>
      </c>
      <c r="E6" s="1106">
        <v>11.293000000000001</v>
      </c>
      <c r="F6" s="1106">
        <v>2.4870000000000001</v>
      </c>
      <c r="G6" s="1106">
        <v>98</v>
      </c>
      <c r="H6" s="1107">
        <v>4.7039999999999997</v>
      </c>
      <c r="I6" s="1108">
        <v>598.63900000000001</v>
      </c>
      <c r="J6" s="1105">
        <v>1.0489999999999999</v>
      </c>
      <c r="K6" s="1106">
        <v>26.370999999999999</v>
      </c>
      <c r="L6" s="1106">
        <v>5.931</v>
      </c>
      <c r="M6" s="1106">
        <v>0.29599999999999999</v>
      </c>
      <c r="N6" s="1106"/>
      <c r="O6" s="1107">
        <v>0.156</v>
      </c>
      <c r="P6" s="1108">
        <v>33.802999999999997</v>
      </c>
      <c r="Q6" s="1109">
        <v>632.44199999999989</v>
      </c>
      <c r="R6" s="1117"/>
    </row>
    <row r="7" spans="1:18" s="1110" customFormat="1" ht="18.75" customHeight="1" x14ac:dyDescent="0.2">
      <c r="A7" s="1597"/>
      <c r="B7" s="1111" t="s">
        <v>243</v>
      </c>
      <c r="C7" s="1112">
        <v>0.49531656657843726</v>
      </c>
      <c r="D7" s="1113">
        <v>0.26705373773405316</v>
      </c>
      <c r="E7" s="1113">
        <v>1.785618285945589E-2</v>
      </c>
      <c r="F7" s="1113">
        <v>3.9323764076389621E-3</v>
      </c>
      <c r="G7" s="1113">
        <v>0.154954920767438</v>
      </c>
      <c r="H7" s="1114">
        <v>7.437836196837023E-3</v>
      </c>
      <c r="I7" s="1115">
        <v>0.94655162054386011</v>
      </c>
      <c r="J7" s="1112">
        <v>1.6586501212759433E-3</v>
      </c>
      <c r="K7" s="1113">
        <v>4.1697104240388846E-2</v>
      </c>
      <c r="L7" s="1113">
        <v>9.3779350517517821E-3</v>
      </c>
      <c r="M7" s="1113">
        <v>4.6802710762409842E-4</v>
      </c>
      <c r="N7" s="1113">
        <v>0</v>
      </c>
      <c r="O7" s="1114">
        <v>2.4666293509918702E-4</v>
      </c>
      <c r="P7" s="1115">
        <v>5.3448379456139859E-2</v>
      </c>
      <c r="Q7" s="1116">
        <v>1</v>
      </c>
      <c r="R7" s="1118"/>
    </row>
    <row r="8" spans="1:18" s="1110" customFormat="1" ht="18.75" customHeight="1" x14ac:dyDescent="0.2">
      <c r="A8" s="1595" t="s">
        <v>251</v>
      </c>
      <c r="B8" s="1104" t="s">
        <v>18</v>
      </c>
      <c r="C8" s="1105">
        <v>326.60699999999997</v>
      </c>
      <c r="D8" s="1106">
        <v>171.74599999999998</v>
      </c>
      <c r="E8" s="1106">
        <v>12.020999999999999</v>
      </c>
      <c r="F8" s="1106">
        <v>2.383</v>
      </c>
      <c r="G8" s="1106">
        <v>95.381</v>
      </c>
      <c r="H8" s="1107">
        <v>2.5409999999999999</v>
      </c>
      <c r="I8" s="1108">
        <v>610.67899999999997</v>
      </c>
      <c r="J8" s="1105">
        <v>0.84799999999999998</v>
      </c>
      <c r="K8" s="1106">
        <v>28.153000000000002</v>
      </c>
      <c r="L8" s="1106">
        <v>6.2130000000000001</v>
      </c>
      <c r="M8" s="1106">
        <v>8.5000000000000006E-2</v>
      </c>
      <c r="N8" s="1106"/>
      <c r="O8" s="1107"/>
      <c r="P8" s="1108">
        <v>35.298999999999999</v>
      </c>
      <c r="Q8" s="1109">
        <v>645.97799999999995</v>
      </c>
      <c r="R8" s="1117"/>
    </row>
    <row r="9" spans="1:18" s="1110" customFormat="1" ht="18.75" customHeight="1" x14ac:dyDescent="0.2">
      <c r="A9" s="1597"/>
      <c r="B9" s="1111" t="s">
        <v>243</v>
      </c>
      <c r="C9" s="1112">
        <v>0.50560080993470369</v>
      </c>
      <c r="D9" s="1113">
        <v>0.26586973550182824</v>
      </c>
      <c r="E9" s="1113">
        <v>1.8608992875918374E-2</v>
      </c>
      <c r="F9" s="1113">
        <v>3.6889801200660089E-3</v>
      </c>
      <c r="G9" s="1113">
        <v>0.14765363526312042</v>
      </c>
      <c r="H9" s="1114">
        <v>3.9335704931127684E-3</v>
      </c>
      <c r="I9" s="1115">
        <v>0.94535572418874947</v>
      </c>
      <c r="J9" s="1112">
        <v>1.3127382047066619E-3</v>
      </c>
      <c r="K9" s="1113">
        <v>4.358197957205974E-2</v>
      </c>
      <c r="L9" s="1113">
        <v>9.6179746059463327E-3</v>
      </c>
      <c r="M9" s="1113">
        <v>1.3158342853781399E-4</v>
      </c>
      <c r="N9" s="1113">
        <v>0</v>
      </c>
      <c r="O9" s="1114">
        <v>0</v>
      </c>
      <c r="P9" s="1115">
        <v>5.4644275811250538E-2</v>
      </c>
      <c r="Q9" s="1116">
        <v>1</v>
      </c>
      <c r="R9" s="1118"/>
    </row>
    <row r="10" spans="1:18" s="1110" customFormat="1" ht="18.75" customHeight="1" x14ac:dyDescent="0.2">
      <c r="A10" s="1595" t="s">
        <v>262</v>
      </c>
      <c r="B10" s="1104" t="s">
        <v>18</v>
      </c>
      <c r="C10" s="1105">
        <v>336.25700000000001</v>
      </c>
      <c r="D10" s="1106">
        <v>204.06100000000001</v>
      </c>
      <c r="E10" s="1106">
        <v>11.436999999999999</v>
      </c>
      <c r="F10" s="1106">
        <v>2.4699999999999998</v>
      </c>
      <c r="G10" s="1106">
        <v>102.646</v>
      </c>
      <c r="H10" s="1107">
        <v>2.3889999999999998</v>
      </c>
      <c r="I10" s="1108">
        <v>659.26</v>
      </c>
      <c r="J10" s="1105">
        <v>0.57399999999999995</v>
      </c>
      <c r="K10" s="1106">
        <v>23.785999999999998</v>
      </c>
      <c r="L10" s="1106">
        <v>6.29</v>
      </c>
      <c r="M10" s="1106">
        <v>9.2999999999999999E-2</v>
      </c>
      <c r="N10" s="1106"/>
      <c r="O10" s="1107"/>
      <c r="P10" s="1108">
        <v>30.742999999999999</v>
      </c>
      <c r="Q10" s="1109">
        <v>690.00300000000004</v>
      </c>
      <c r="R10" s="1117"/>
    </row>
    <row r="11" spans="1:18" s="1110" customFormat="1" ht="18.75" customHeight="1" x14ac:dyDescent="0.2">
      <c r="A11" s="1597"/>
      <c r="B11" s="1111" t="s">
        <v>243</v>
      </c>
      <c r="C11" s="1112">
        <v>0.48732686669478248</v>
      </c>
      <c r="D11" s="1113">
        <v>0.295739293887128</v>
      </c>
      <c r="E11" s="1113">
        <v>1.6575290252361218E-2</v>
      </c>
      <c r="F11" s="1113">
        <v>3.5796945810380528E-3</v>
      </c>
      <c r="G11" s="1113">
        <v>0.14876167205070123</v>
      </c>
      <c r="H11" s="1114">
        <v>3.462303787084983E-3</v>
      </c>
      <c r="I11" s="1115">
        <v>0.95544512125309589</v>
      </c>
      <c r="J11" s="1112">
        <v>8.3188044109953137E-4</v>
      </c>
      <c r="K11" s="1113">
        <v>3.4472313888490334E-2</v>
      </c>
      <c r="L11" s="1113">
        <v>9.1159023946272687E-3</v>
      </c>
      <c r="M11" s="1113">
        <v>1.3478202268685788E-4</v>
      </c>
      <c r="N11" s="1113">
        <v>0</v>
      </c>
      <c r="O11" s="1114">
        <v>0</v>
      </c>
      <c r="P11" s="1115">
        <v>4.4554878746903996E-2</v>
      </c>
      <c r="Q11" s="1116">
        <v>1</v>
      </c>
      <c r="R11" s="1118"/>
    </row>
    <row r="12" spans="1:18" s="1110" customFormat="1" ht="18.75" customHeight="1" x14ac:dyDescent="0.2">
      <c r="A12" s="1595" t="s">
        <v>280</v>
      </c>
      <c r="B12" s="1104" t="s">
        <v>18</v>
      </c>
      <c r="C12" s="1105">
        <v>338.48400000000004</v>
      </c>
      <c r="D12" s="1106">
        <v>235.21699999999998</v>
      </c>
      <c r="E12" s="1106">
        <v>12.253</v>
      </c>
      <c r="F12" s="1106">
        <v>2.165</v>
      </c>
      <c r="G12" s="1106">
        <v>107.334</v>
      </c>
      <c r="H12" s="1107">
        <v>2.3220000000000001</v>
      </c>
      <c r="I12" s="1108">
        <v>697.77499999999998</v>
      </c>
      <c r="J12" s="1105">
        <v>0.56499999999999995</v>
      </c>
      <c r="K12" s="1106">
        <v>27.745999999999999</v>
      </c>
      <c r="L12" s="1106">
        <v>6.6160000000000005</v>
      </c>
      <c r="M12" s="1106">
        <v>9.1999999999999998E-2</v>
      </c>
      <c r="N12" s="1106"/>
      <c r="O12" s="1107"/>
      <c r="P12" s="1108">
        <v>35.018999999999998</v>
      </c>
      <c r="Q12" s="1109">
        <v>732.79399999999998</v>
      </c>
      <c r="R12" s="1117"/>
    </row>
    <row r="13" spans="1:18" s="1110" customFormat="1" ht="18.75" customHeight="1" x14ac:dyDescent="0.2">
      <c r="A13" s="1597"/>
      <c r="B13" s="1111" t="s">
        <v>243</v>
      </c>
      <c r="C13" s="1112">
        <v>0.46190880383845945</v>
      </c>
      <c r="D13" s="1113">
        <v>0.32098652554469603</v>
      </c>
      <c r="E13" s="1113">
        <v>1.6720933850440916E-2</v>
      </c>
      <c r="F13" s="1113">
        <v>2.9544455877095065E-3</v>
      </c>
      <c r="G13" s="1113">
        <v>0.14647226915067538</v>
      </c>
      <c r="H13" s="1114">
        <v>3.1686940668182329E-3</v>
      </c>
      <c r="I13" s="1115">
        <v>0.95221167203879942</v>
      </c>
      <c r="J13" s="1112">
        <v>7.7102159679255015E-4</v>
      </c>
      <c r="K13" s="1113">
        <v>3.7863301282488666E-2</v>
      </c>
      <c r="L13" s="1113">
        <v>9.0284582024416152E-3</v>
      </c>
      <c r="M13" s="1113">
        <v>1.2554687947772497E-4</v>
      </c>
      <c r="N13" s="1113">
        <v>0</v>
      </c>
      <c r="O13" s="1114">
        <v>0</v>
      </c>
      <c r="P13" s="1115">
        <v>4.7788327961200555E-2</v>
      </c>
      <c r="Q13" s="1116">
        <v>1</v>
      </c>
      <c r="R13" s="1118"/>
    </row>
    <row r="14" spans="1:18" s="1110" customFormat="1" ht="18.75" customHeight="1" x14ac:dyDescent="0.2">
      <c r="A14" s="1595" t="s">
        <v>296</v>
      </c>
      <c r="B14" s="1104" t="s">
        <v>18</v>
      </c>
      <c r="C14" s="1105">
        <v>326.97200000000004</v>
      </c>
      <c r="D14" s="1106">
        <v>202.642</v>
      </c>
      <c r="E14" s="1106">
        <v>11.261000000000001</v>
      </c>
      <c r="F14" s="1106">
        <v>2.1040000000000001</v>
      </c>
      <c r="G14" s="1106">
        <v>110.03399999999999</v>
      </c>
      <c r="H14" s="1107">
        <v>3.258</v>
      </c>
      <c r="I14" s="1108">
        <v>656.27100000000007</v>
      </c>
      <c r="J14" s="1105">
        <v>3.2189999999999999</v>
      </c>
      <c r="K14" s="1106">
        <v>41.158000000000001</v>
      </c>
      <c r="L14" s="1106">
        <v>6.1070000000000002</v>
      </c>
      <c r="M14" s="1106">
        <v>7.0000000000000007E-2</v>
      </c>
      <c r="N14" s="1106">
        <v>0.21</v>
      </c>
      <c r="O14" s="1107">
        <v>0.14099999999999999</v>
      </c>
      <c r="P14" s="1108">
        <v>50.905000000000001</v>
      </c>
      <c r="Q14" s="1109">
        <v>707.17600000000004</v>
      </c>
      <c r="R14" s="1117"/>
    </row>
    <row r="15" spans="1:18" s="1110" customFormat="1" ht="18.75" customHeight="1" x14ac:dyDescent="0.2">
      <c r="A15" s="1597"/>
      <c r="B15" s="1111" t="s">
        <v>243</v>
      </c>
      <c r="C15" s="1112">
        <v>0.4623629761190991</v>
      </c>
      <c r="D15" s="1113">
        <v>0.28655101417468914</v>
      </c>
      <c r="E15" s="1113">
        <v>1.5923900132357432E-2</v>
      </c>
      <c r="F15" s="1113">
        <v>2.9752140909759381E-3</v>
      </c>
      <c r="G15" s="1113">
        <v>0.1555963437673224</v>
      </c>
      <c r="H15" s="1114">
        <v>4.6070568005701544E-3</v>
      </c>
      <c r="I15" s="1115">
        <v>0.92801650508501421</v>
      </c>
      <c r="J15" s="1112">
        <v>4.5519078701765896E-3</v>
      </c>
      <c r="K15" s="1113">
        <v>5.820050454200934E-2</v>
      </c>
      <c r="L15" s="1113">
        <v>8.6357568695770211E-3</v>
      </c>
      <c r="M15" s="1113">
        <v>9.8985259680758398E-5</v>
      </c>
      <c r="N15" s="1113">
        <v>2.9695577904227514E-4</v>
      </c>
      <c r="O15" s="1114">
        <v>1.993845944998133E-4</v>
      </c>
      <c r="P15" s="1115">
        <v>7.1983494914985804E-2</v>
      </c>
      <c r="Q15" s="1116">
        <v>1</v>
      </c>
      <c r="R15" s="1118"/>
    </row>
    <row r="16" spans="1:18" s="1110" customFormat="1" ht="18.75" customHeight="1" x14ac:dyDescent="0.2">
      <c r="A16" s="1595" t="s">
        <v>307</v>
      </c>
      <c r="B16" s="1104" t="s">
        <v>18</v>
      </c>
      <c r="C16" s="1105">
        <v>361.95</v>
      </c>
      <c r="D16" s="1106">
        <v>152.65999999999997</v>
      </c>
      <c r="E16" s="1106">
        <v>11.33</v>
      </c>
      <c r="F16" s="1106">
        <v>2.0760000000000001</v>
      </c>
      <c r="G16" s="1106">
        <v>110.617</v>
      </c>
      <c r="H16" s="1107">
        <v>1.728</v>
      </c>
      <c r="I16" s="1108">
        <v>640.36099999999988</v>
      </c>
      <c r="J16" s="1105">
        <v>10.303000000000001</v>
      </c>
      <c r="K16" s="1106">
        <v>16.221</v>
      </c>
      <c r="L16" s="1106">
        <v>20.759</v>
      </c>
      <c r="M16" s="1106">
        <v>4.2999999999999997E-2</v>
      </c>
      <c r="N16" s="1106">
        <v>3.1970000000000001</v>
      </c>
      <c r="O16" s="1107"/>
      <c r="P16" s="1108">
        <v>50.523000000000003</v>
      </c>
      <c r="Q16" s="1109">
        <v>690.8839999999999</v>
      </c>
      <c r="R16" s="1117"/>
    </row>
    <row r="17" spans="1:44" s="1110" customFormat="1" ht="18.75" customHeight="1" x14ac:dyDescent="0.2">
      <c r="A17" s="1597"/>
      <c r="B17" s="1111" t="s">
        <v>243</v>
      </c>
      <c r="C17" s="1112">
        <v>0.5238940256251412</v>
      </c>
      <c r="D17" s="1113">
        <v>0.22096328761412912</v>
      </c>
      <c r="E17" s="1113">
        <v>1.6399279763317724E-2</v>
      </c>
      <c r="F17" s="1113">
        <v>3.0048459654587463E-3</v>
      </c>
      <c r="G17" s="1113">
        <v>0.16010936712964843</v>
      </c>
      <c r="H17" s="1114">
        <v>2.5011434625783783E-3</v>
      </c>
      <c r="I17" s="1115">
        <v>0.92687194956027341</v>
      </c>
      <c r="J17" s="1112">
        <v>1.4912778411426523E-2</v>
      </c>
      <c r="K17" s="1113">
        <v>2.3478615802363354E-2</v>
      </c>
      <c r="L17" s="1113">
        <v>3.0047012233602174E-2</v>
      </c>
      <c r="M17" s="1113">
        <v>6.2239102367401771E-5</v>
      </c>
      <c r="N17" s="1113">
        <v>4.6274048899670574E-3</v>
      </c>
      <c r="O17" s="1114">
        <v>0</v>
      </c>
      <c r="P17" s="1115">
        <v>7.3128050439726505E-2</v>
      </c>
      <c r="Q17" s="1116">
        <v>1</v>
      </c>
      <c r="R17" s="1118"/>
    </row>
    <row r="18" spans="1:44" s="1110" customFormat="1" ht="18.75" customHeight="1" x14ac:dyDescent="0.2">
      <c r="A18" s="1595" t="s">
        <v>348</v>
      </c>
      <c r="B18" s="1104" t="s">
        <v>18</v>
      </c>
      <c r="C18" s="1105">
        <v>421.37787173999999</v>
      </c>
      <c r="D18" s="1106">
        <v>214.52596105000006</v>
      </c>
      <c r="E18" s="1106">
        <v>28.594819999999999</v>
      </c>
      <c r="F18" s="1106">
        <v>2.152012</v>
      </c>
      <c r="G18" s="1106">
        <v>118.17235810000001</v>
      </c>
      <c r="H18" s="1107">
        <v>0.51</v>
      </c>
      <c r="I18" s="1108">
        <v>785.33302289000005</v>
      </c>
      <c r="J18" s="1105">
        <v>1.286932</v>
      </c>
      <c r="K18" s="1106">
        <v>12.990526019999999</v>
      </c>
      <c r="L18" s="1106">
        <v>19.602603000000002</v>
      </c>
      <c r="M18" s="1106"/>
      <c r="N18" s="1106"/>
      <c r="O18" s="1107"/>
      <c r="P18" s="1108">
        <v>33.880061019999999</v>
      </c>
      <c r="Q18" s="1109">
        <v>819.21308391000002</v>
      </c>
      <c r="R18" s="1117"/>
    </row>
    <row r="19" spans="1:44" s="1110" customFormat="1" ht="18.75" customHeight="1" x14ac:dyDescent="0.2">
      <c r="A19" s="1597"/>
      <c r="B19" s="1111" t="s">
        <v>243</v>
      </c>
      <c r="C19" s="1112">
        <v>0.51436906955735728</v>
      </c>
      <c r="D19" s="1113">
        <v>0.26186832859906839</v>
      </c>
      <c r="E19" s="1113">
        <v>3.4905228641516017E-2</v>
      </c>
      <c r="F19" s="1113">
        <v>2.6269258173083859E-3</v>
      </c>
      <c r="G19" s="1113">
        <v>0.14425106290536566</v>
      </c>
      <c r="H19" s="1114">
        <v>6.2254865067075686E-4</v>
      </c>
      <c r="I19" s="1115">
        <v>0.95864316417128648</v>
      </c>
      <c r="J19" s="1112">
        <v>1.5709368237353302E-3</v>
      </c>
      <c r="K19" s="1113">
        <v>1.5857322441675207E-2</v>
      </c>
      <c r="L19" s="1113">
        <v>2.3928576563303001E-2</v>
      </c>
      <c r="M19" s="1113">
        <v>0</v>
      </c>
      <c r="N19" s="1113">
        <v>0</v>
      </c>
      <c r="O19" s="1114">
        <v>0</v>
      </c>
      <c r="P19" s="1115">
        <v>4.1356835828713537E-2</v>
      </c>
      <c r="Q19" s="1116">
        <v>1</v>
      </c>
      <c r="R19" s="1118"/>
    </row>
    <row r="20" spans="1:44" s="1110" customFormat="1" ht="18.75" customHeight="1" x14ac:dyDescent="0.2">
      <c r="A20" s="1595" t="s">
        <v>356</v>
      </c>
      <c r="B20" s="1104" t="s">
        <v>18</v>
      </c>
      <c r="C20" s="1105">
        <v>415.32400000000001</v>
      </c>
      <c r="D20" s="1106">
        <v>272.68599999999998</v>
      </c>
      <c r="E20" s="1106">
        <v>29.648999999999997</v>
      </c>
      <c r="F20" s="1106">
        <v>2.081</v>
      </c>
      <c r="G20" s="1106">
        <v>121.619</v>
      </c>
      <c r="H20" s="1107">
        <v>0.97000000000000008</v>
      </c>
      <c r="I20" s="1108">
        <v>842.32900000000006</v>
      </c>
      <c r="J20" s="1105">
        <v>1.4139999999999999</v>
      </c>
      <c r="K20" s="1106">
        <v>16.048999999999999</v>
      </c>
      <c r="L20" s="1106">
        <v>17.568999999999999</v>
      </c>
      <c r="M20" s="1106">
        <v>8.0000000000000002E-3</v>
      </c>
      <c r="N20" s="1106"/>
      <c r="O20" s="1107"/>
      <c r="P20" s="1108">
        <v>35.04</v>
      </c>
      <c r="Q20" s="1109">
        <v>877.36900000000003</v>
      </c>
      <c r="R20" s="1117"/>
    </row>
    <row r="21" spans="1:44" s="1110" customFormat="1" ht="18.75" customHeight="1" x14ac:dyDescent="0.2">
      <c r="A21" s="1597"/>
      <c r="B21" s="1111" t="s">
        <v>243</v>
      </c>
      <c r="C21" s="1112">
        <v>0.47337437269837435</v>
      </c>
      <c r="D21" s="1113">
        <v>0.31079967493722704</v>
      </c>
      <c r="E21" s="1113">
        <v>3.3793079080751652E-2</v>
      </c>
      <c r="F21" s="1113">
        <v>2.3718640617573675E-3</v>
      </c>
      <c r="G21" s="1113">
        <v>0.13861784494323368</v>
      </c>
      <c r="H21" s="1114">
        <v>1.1055781546874806E-3</v>
      </c>
      <c r="I21" s="1115">
        <v>0.96006241387603164</v>
      </c>
      <c r="J21" s="1112">
        <v>1.6116366089980383E-3</v>
      </c>
      <c r="K21" s="1113">
        <v>1.8292189489257083E-2</v>
      </c>
      <c r="L21" s="1113">
        <v>2.0024641855365302E-2</v>
      </c>
      <c r="M21" s="1113">
        <v>9.1181703479379834E-6</v>
      </c>
      <c r="N21" s="1113">
        <v>0</v>
      </c>
      <c r="O21" s="1114">
        <v>0</v>
      </c>
      <c r="P21" s="1115">
        <v>3.993758612396836E-2</v>
      </c>
      <c r="Q21" s="1116">
        <v>1</v>
      </c>
      <c r="R21" s="1118"/>
    </row>
    <row r="22" spans="1:44" s="1110" customFormat="1" ht="18.75" customHeight="1" x14ac:dyDescent="0.2">
      <c r="A22" s="1595" t="s">
        <v>443</v>
      </c>
      <c r="B22" s="1104" t="s">
        <v>18</v>
      </c>
      <c r="C22" s="1105">
        <v>459.48799999999994</v>
      </c>
      <c r="D22" s="1106">
        <v>309.92699999999996</v>
      </c>
      <c r="E22" s="1106">
        <v>35.474000000000004</v>
      </c>
      <c r="F22" s="1106">
        <v>2.6560000000000001</v>
      </c>
      <c r="G22" s="1106">
        <v>126.87199999999999</v>
      </c>
      <c r="H22" s="1107">
        <v>5.2149999999999999</v>
      </c>
      <c r="I22" s="1108">
        <v>939.63199999999995</v>
      </c>
      <c r="J22" s="1105">
        <v>1.6629999999999998</v>
      </c>
      <c r="K22" s="1106">
        <v>19.119999999999997</v>
      </c>
      <c r="L22" s="1106">
        <v>12.567</v>
      </c>
      <c r="M22" s="1106">
        <v>2.7E-2</v>
      </c>
      <c r="N22" s="1106"/>
      <c r="O22" s="1107"/>
      <c r="P22" s="1108">
        <v>33.376999999999995</v>
      </c>
      <c r="Q22" s="1109">
        <v>973.0089999999999</v>
      </c>
      <c r="R22" s="1117"/>
    </row>
    <row r="23" spans="1:44" s="1110" customFormat="1" ht="18.75" customHeight="1" thickBot="1" x14ac:dyDescent="0.25">
      <c r="A23" s="1596"/>
      <c r="B23" s="1119" t="s">
        <v>243</v>
      </c>
      <c r="C23" s="1120">
        <v>0.47223406977736071</v>
      </c>
      <c r="D23" s="1121">
        <v>0.31852428908674019</v>
      </c>
      <c r="E23" s="1121">
        <v>3.6458038928725227E-2</v>
      </c>
      <c r="F23" s="1121">
        <v>2.7296767039153803E-3</v>
      </c>
      <c r="G23" s="1121">
        <v>0.13039139411865666</v>
      </c>
      <c r="H23" s="1122">
        <v>5.3596626547133689E-3</v>
      </c>
      <c r="I23" s="1123">
        <v>0.96569713127011159</v>
      </c>
      <c r="J23" s="1120">
        <v>1.7091311591156916E-3</v>
      </c>
      <c r="K23" s="1121">
        <v>1.9650383501077586E-2</v>
      </c>
      <c r="L23" s="1121">
        <v>1.2915605097177931E-2</v>
      </c>
      <c r="M23" s="1121">
        <v>2.7748972517212075E-5</v>
      </c>
      <c r="N23" s="1121">
        <v>0</v>
      </c>
      <c r="O23" s="1122">
        <v>0</v>
      </c>
      <c r="P23" s="1123">
        <v>3.4302868729888414E-2</v>
      </c>
      <c r="Q23" s="1124">
        <v>1</v>
      </c>
      <c r="R23" s="1118"/>
    </row>
    <row r="24" spans="1:44" s="1110" customFormat="1" ht="18.75" customHeight="1" thickTop="1" x14ac:dyDescent="0.2">
      <c r="A24" s="1595" t="s">
        <v>482</v>
      </c>
      <c r="B24" s="1104" t="s">
        <v>18</v>
      </c>
      <c r="C24" s="1105">
        <v>515.68333028243705</v>
      </c>
      <c r="D24" s="1105">
        <v>298.54856653600018</v>
      </c>
      <c r="E24" s="1105">
        <v>28.760142640000002</v>
      </c>
      <c r="F24" s="1105">
        <v>2.28112651</v>
      </c>
      <c r="G24" s="1105">
        <v>131.92006048599998</v>
      </c>
      <c r="H24" s="1105">
        <v>3.0978079899997573</v>
      </c>
      <c r="I24" s="1108">
        <v>980.29103444443706</v>
      </c>
      <c r="J24" s="1105">
        <v>1.6546870200000001</v>
      </c>
      <c r="K24" s="1106">
        <v>20.517344719</v>
      </c>
      <c r="L24" s="1106">
        <v>22.865863349999998</v>
      </c>
      <c r="M24" s="1106">
        <v>4.1240000000000001E-3</v>
      </c>
      <c r="N24" s="1106"/>
      <c r="O24" s="1107"/>
      <c r="P24" s="1108">
        <v>45.042019089</v>
      </c>
      <c r="Q24" s="1109">
        <v>1025.3330535334371</v>
      </c>
      <c r="R24" s="1118"/>
    </row>
    <row r="25" spans="1:44" s="1110" customFormat="1" ht="18.75" customHeight="1" thickBot="1" x14ac:dyDescent="0.25">
      <c r="A25" s="1596"/>
      <c r="B25" s="1119" t="s">
        <v>243</v>
      </c>
      <c r="C25" s="1120">
        <v>0.50294226691056354</v>
      </c>
      <c r="D25" s="1121">
        <v>0.29117228349087276</v>
      </c>
      <c r="E25" s="1121">
        <v>2.8049561594536174E-2</v>
      </c>
      <c r="F25" s="1121">
        <v>2.2247663840923959E-3</v>
      </c>
      <c r="G25" s="1121">
        <v>0.12866069228080135</v>
      </c>
      <c r="H25" s="1122">
        <v>3.0212699954656583E-3</v>
      </c>
      <c r="I25" s="1123">
        <v>0.95607084065633197</v>
      </c>
      <c r="J25" s="1120">
        <v>1.6138044260815777E-3</v>
      </c>
      <c r="K25" s="1121">
        <v>2.0010419685871278E-2</v>
      </c>
      <c r="L25" s="1121">
        <v>2.2300913123985543E-2</v>
      </c>
      <c r="M25" s="1121">
        <v>4.0221077295695631E-6</v>
      </c>
      <c r="N25" s="1121">
        <v>0</v>
      </c>
      <c r="O25" s="1122">
        <v>0</v>
      </c>
      <c r="P25" s="1123">
        <v>4.3929159343667971E-2</v>
      </c>
      <c r="Q25" s="1124">
        <v>1</v>
      </c>
    </row>
    <row r="26" spans="1:44" ht="15.75" thickTop="1" x14ac:dyDescent="0.25">
      <c r="R26" s="1110"/>
      <c r="S26" s="1110"/>
      <c r="T26" s="1110"/>
      <c r="U26" s="1110"/>
      <c r="V26" s="1110"/>
      <c r="W26" s="1110"/>
      <c r="X26" s="1110"/>
      <c r="Y26" s="1110"/>
      <c r="Z26" s="1110"/>
      <c r="AA26" s="1110"/>
      <c r="AB26" s="1110"/>
      <c r="AC26" s="1110"/>
      <c r="AD26" s="1110"/>
      <c r="AE26" s="1110"/>
      <c r="AF26" s="1110"/>
      <c r="AG26" s="1110"/>
      <c r="AH26" s="1110"/>
      <c r="AI26" s="1110"/>
      <c r="AJ26" s="1110"/>
      <c r="AK26" s="1110"/>
      <c r="AL26" s="1110"/>
      <c r="AM26" s="1110"/>
      <c r="AN26" s="1110"/>
      <c r="AO26" s="1110"/>
      <c r="AP26" s="1110"/>
      <c r="AQ26" s="1110"/>
      <c r="AR26" s="1110"/>
    </row>
  </sheetData>
  <mergeCells count="16">
    <mergeCell ref="A6:A7"/>
    <mergeCell ref="A1:Q1"/>
    <mergeCell ref="A3:A4"/>
    <mergeCell ref="B3:B4"/>
    <mergeCell ref="C3:I3"/>
    <mergeCell ref="J3:P3"/>
    <mergeCell ref="Q3:Q4"/>
    <mergeCell ref="A24:A25"/>
    <mergeCell ref="A20:A21"/>
    <mergeCell ref="A22:A23"/>
    <mergeCell ref="A8:A9"/>
    <mergeCell ref="A10:A11"/>
    <mergeCell ref="A12:A13"/>
    <mergeCell ref="A14:A15"/>
    <mergeCell ref="A16:A17"/>
    <mergeCell ref="A18:A19"/>
  </mergeCells>
  <pageMargins left="0.28999999999999998" right="0.19" top="0.51" bottom="0.68" header="0.3" footer="0.3"/>
  <pageSetup paperSize="9" scale="9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AA54"/>
  <sheetViews>
    <sheetView zoomScale="106" zoomScaleNormal="106" zoomScaleSheetLayoutView="115" workbookViewId="0">
      <selection activeCell="Z54" sqref="Z54"/>
    </sheetView>
  </sheetViews>
  <sheetFormatPr defaultColWidth="9.140625" defaultRowHeight="12.75" x14ac:dyDescent="0.2"/>
  <cols>
    <col min="1" max="1" width="11.42578125" style="918" customWidth="1"/>
    <col min="2" max="2" width="7.140625" style="918" bestFit="1" customWidth="1"/>
    <col min="3" max="10" width="6.42578125" style="918" bestFit="1" customWidth="1"/>
    <col min="11" max="11" width="6.140625" style="918" customWidth="1"/>
    <col min="12" max="12" width="7.28515625" style="918" bestFit="1" customWidth="1"/>
    <col min="13" max="16" width="6.42578125" style="918" bestFit="1" customWidth="1"/>
    <col min="17" max="17" width="6.42578125" style="918" customWidth="1"/>
    <col min="18" max="18" width="8.140625" style="921" bestFit="1" customWidth="1"/>
    <col min="19" max="19" width="6.42578125" style="918" bestFit="1" customWidth="1"/>
    <col min="20" max="20" width="4.7109375" style="918" customWidth="1"/>
    <col min="21" max="21" width="8.140625" style="921" bestFit="1" customWidth="1"/>
    <col min="22" max="22" width="7.140625" style="918" bestFit="1" customWidth="1"/>
    <col min="23" max="23" width="5.42578125" style="918" customWidth="1"/>
    <col min="24" max="24" width="6.140625" style="918" bestFit="1" customWidth="1"/>
    <col min="25" max="25" width="6.42578125" style="918" bestFit="1" customWidth="1"/>
    <col min="26" max="26" width="5.42578125" style="918" customWidth="1"/>
    <col min="27" max="16384" width="9.140625" style="918"/>
  </cols>
  <sheetData>
    <row r="1" spans="1:27" ht="18" customHeight="1" x14ac:dyDescent="0.2">
      <c r="A1" s="1603" t="s">
        <v>497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4"/>
      <c r="U1" s="1605"/>
    </row>
    <row r="2" spans="1:27" s="919" customFormat="1" ht="11.25" customHeight="1" x14ac:dyDescent="0.2">
      <c r="A2" s="1606" t="s">
        <v>347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1607"/>
      <c r="T2" s="1607"/>
      <c r="U2" s="1608"/>
    </row>
    <row r="3" spans="1:27" s="920" customFormat="1" ht="69.75" customHeight="1" x14ac:dyDescent="0.2">
      <c r="A3" s="686" t="s">
        <v>51</v>
      </c>
      <c r="B3" s="687" t="s">
        <v>78</v>
      </c>
      <c r="C3" s="684" t="s">
        <v>79</v>
      </c>
      <c r="D3" s="684" t="s">
        <v>178</v>
      </c>
      <c r="E3" s="684" t="s">
        <v>269</v>
      </c>
      <c r="F3" s="684" t="s">
        <v>88</v>
      </c>
      <c r="G3" s="684" t="s">
        <v>278</v>
      </c>
      <c r="H3" s="684" t="s">
        <v>80</v>
      </c>
      <c r="I3" s="684" t="s">
        <v>54</v>
      </c>
      <c r="J3" s="684" t="s">
        <v>82</v>
      </c>
      <c r="K3" s="684" t="s">
        <v>81</v>
      </c>
      <c r="L3" s="690" t="s">
        <v>120</v>
      </c>
      <c r="M3" s="684" t="s">
        <v>55</v>
      </c>
      <c r="N3" s="684" t="s">
        <v>83</v>
      </c>
      <c r="O3" s="684" t="s">
        <v>114</v>
      </c>
      <c r="P3" s="685" t="s">
        <v>179</v>
      </c>
      <c r="Q3" s="691" t="s">
        <v>85</v>
      </c>
      <c r="R3" s="684" t="s">
        <v>315</v>
      </c>
      <c r="S3" s="687" t="s">
        <v>91</v>
      </c>
      <c r="T3" s="691" t="s">
        <v>84</v>
      </c>
      <c r="U3" s="688" t="s">
        <v>86</v>
      </c>
    </row>
    <row r="4" spans="1:27" s="144" customFormat="1" ht="15.75" customHeight="1" x14ac:dyDescent="0.2">
      <c r="A4" s="457" t="s">
        <v>95</v>
      </c>
      <c r="B4" s="461" t="s">
        <v>96</v>
      </c>
      <c r="C4" s="458" t="s">
        <v>97</v>
      </c>
      <c r="D4" s="458" t="s">
        <v>98</v>
      </c>
      <c r="E4" s="458" t="s">
        <v>99</v>
      </c>
      <c r="F4" s="459" t="s">
        <v>100</v>
      </c>
      <c r="G4" s="459" t="s">
        <v>101</v>
      </c>
      <c r="H4" s="458" t="s">
        <v>102</v>
      </c>
      <c r="I4" s="458" t="s">
        <v>103</v>
      </c>
      <c r="J4" s="459" t="s">
        <v>104</v>
      </c>
      <c r="K4" s="458" t="s">
        <v>105</v>
      </c>
      <c r="L4" s="458" t="s">
        <v>106</v>
      </c>
      <c r="M4" s="458" t="s">
        <v>107</v>
      </c>
      <c r="N4" s="458" t="s">
        <v>108</v>
      </c>
      <c r="O4" s="458" t="s">
        <v>109</v>
      </c>
      <c r="P4" s="458" t="s">
        <v>110</v>
      </c>
      <c r="Q4" s="518" t="s">
        <v>111</v>
      </c>
      <c r="R4" s="458" t="s">
        <v>112</v>
      </c>
      <c r="S4" s="461" t="s">
        <v>113</v>
      </c>
      <c r="T4" s="519" t="s">
        <v>144</v>
      </c>
      <c r="U4" s="462" t="s">
        <v>161</v>
      </c>
    </row>
    <row r="5" spans="1:27" s="157" customFormat="1" ht="15.95" customHeight="1" x14ac:dyDescent="0.2">
      <c r="A5" s="148" t="s">
        <v>21</v>
      </c>
      <c r="B5" s="149">
        <v>41.324317069999999</v>
      </c>
      <c r="C5" s="149">
        <v>0.14692927</v>
      </c>
      <c r="D5" s="149"/>
      <c r="E5" s="149"/>
      <c r="F5" s="149"/>
      <c r="G5" s="149"/>
      <c r="H5" s="149">
        <v>0.40112766999999999</v>
      </c>
      <c r="I5" s="149">
        <v>1.2214362100000005</v>
      </c>
      <c r="J5" s="149"/>
      <c r="K5" s="149">
        <v>6.4876199999999981E-2</v>
      </c>
      <c r="L5" s="149"/>
      <c r="M5" s="149"/>
      <c r="N5" s="149"/>
      <c r="O5" s="149"/>
      <c r="P5" s="149"/>
      <c r="Q5" s="149">
        <v>6.4592512300000022</v>
      </c>
      <c r="R5" s="151">
        <f t="shared" ref="R5:R12" si="0">SUM(B5:Q5)</f>
        <v>49.617937650000002</v>
      </c>
      <c r="S5" s="149">
        <v>0.13816024400000002</v>
      </c>
      <c r="T5" s="149"/>
      <c r="U5" s="1224">
        <f>SUM(R5:T5)</f>
        <v>49.756097894</v>
      </c>
      <c r="W5" s="158"/>
      <c r="X5" s="158"/>
    </row>
    <row r="6" spans="1:27" s="157" customFormat="1" ht="15.95" customHeight="1" x14ac:dyDescent="0.2">
      <c r="A6" s="148" t="s">
        <v>22</v>
      </c>
      <c r="B6" s="149">
        <v>29.556001271999996</v>
      </c>
      <c r="C6" s="149">
        <v>0.13842188</v>
      </c>
      <c r="D6" s="149">
        <v>0.84633848999999994</v>
      </c>
      <c r="E6" s="149">
        <v>5.7163725090000002</v>
      </c>
      <c r="F6" s="149"/>
      <c r="G6" s="149"/>
      <c r="H6" s="149"/>
      <c r="I6" s="149">
        <v>5.14352E-2</v>
      </c>
      <c r="J6" s="149">
        <v>0.39271022</v>
      </c>
      <c r="K6" s="149"/>
      <c r="L6" s="149"/>
      <c r="M6" s="149"/>
      <c r="N6" s="149"/>
      <c r="O6" s="149"/>
      <c r="P6" s="149"/>
      <c r="Q6" s="149">
        <v>1.54528186</v>
      </c>
      <c r="R6" s="151">
        <f t="shared" si="0"/>
        <v>38.246561430999996</v>
      </c>
      <c r="S6" s="149"/>
      <c r="T6" s="149"/>
      <c r="U6" s="1224">
        <f t="shared" ref="U6:U12" si="1">SUM(R6:T6)</f>
        <v>38.246561430999996</v>
      </c>
      <c r="W6" s="158"/>
      <c r="X6" s="158"/>
    </row>
    <row r="7" spans="1:27" s="157" customFormat="1" ht="15.95" customHeight="1" x14ac:dyDescent="0.2">
      <c r="A7" s="148" t="s">
        <v>23</v>
      </c>
      <c r="B7" s="149">
        <v>66.541694048000011</v>
      </c>
      <c r="C7" s="149">
        <v>2.0846130000000005</v>
      </c>
      <c r="D7" s="149">
        <v>0.118879</v>
      </c>
      <c r="E7" s="149">
        <v>2.3893</v>
      </c>
      <c r="F7" s="149">
        <v>0.61315399999999998</v>
      </c>
      <c r="G7" s="149">
        <v>3.6666790000000002</v>
      </c>
      <c r="H7" s="149"/>
      <c r="I7" s="149">
        <v>1.4825E-2</v>
      </c>
      <c r="J7" s="149">
        <v>0.14822099999999999</v>
      </c>
      <c r="K7" s="149">
        <v>0.72640800000000005</v>
      </c>
      <c r="L7" s="149"/>
      <c r="M7" s="149"/>
      <c r="N7" s="149"/>
      <c r="O7" s="149"/>
      <c r="P7" s="149"/>
      <c r="Q7" s="149">
        <v>9.3836010049999903</v>
      </c>
      <c r="R7" s="151">
        <f t="shared" si="0"/>
        <v>85.687374053000028</v>
      </c>
      <c r="S7" s="149"/>
      <c r="T7" s="149"/>
      <c r="U7" s="1224">
        <f t="shared" si="1"/>
        <v>85.687374053000028</v>
      </c>
      <c r="W7" s="158"/>
      <c r="X7" s="158"/>
      <c r="Y7" s="158"/>
      <c r="Z7" s="158"/>
    </row>
    <row r="8" spans="1:27" s="157" customFormat="1" ht="15.95" customHeight="1" x14ac:dyDescent="0.2">
      <c r="A8" s="148" t="s">
        <v>24</v>
      </c>
      <c r="B8" s="149">
        <v>118.50693456600042</v>
      </c>
      <c r="C8" s="149">
        <v>7.9124657400000311</v>
      </c>
      <c r="D8" s="149"/>
      <c r="E8" s="149"/>
      <c r="F8" s="149"/>
      <c r="G8" s="149"/>
      <c r="H8" s="149"/>
      <c r="I8" s="149">
        <v>0.30007033000000033</v>
      </c>
      <c r="J8" s="149"/>
      <c r="K8" s="149">
        <v>0.27426226999999975</v>
      </c>
      <c r="L8" s="149"/>
      <c r="M8" s="149"/>
      <c r="N8" s="149"/>
      <c r="O8" s="149"/>
      <c r="P8" s="149"/>
      <c r="Q8" s="149">
        <v>10.704027639999943</v>
      </c>
      <c r="R8" s="151">
        <f t="shared" si="0"/>
        <v>137.69776054600038</v>
      </c>
      <c r="S8" s="149"/>
      <c r="T8" s="149"/>
      <c r="U8" s="1224">
        <f t="shared" si="1"/>
        <v>137.69776054600038</v>
      </c>
      <c r="W8" s="158"/>
      <c r="X8" s="158"/>
    </row>
    <row r="9" spans="1:27" s="157" customFormat="1" ht="15.95" customHeight="1" x14ac:dyDescent="0.2">
      <c r="A9" s="148" t="s">
        <v>25</v>
      </c>
      <c r="B9" s="149">
        <v>57.992400280000034</v>
      </c>
      <c r="C9" s="149">
        <v>2.6093802900000003</v>
      </c>
      <c r="D9" s="149"/>
      <c r="E9" s="149"/>
      <c r="F9" s="149"/>
      <c r="G9" s="149"/>
      <c r="H9" s="149"/>
      <c r="I9" s="149">
        <v>1.9409160600000066</v>
      </c>
      <c r="J9" s="149"/>
      <c r="K9" s="149">
        <v>0.43888857000000037</v>
      </c>
      <c r="L9" s="149"/>
      <c r="M9" s="149">
        <v>4.8170669999999992E-2</v>
      </c>
      <c r="N9" s="149">
        <v>0.10313296000000001</v>
      </c>
      <c r="O9" s="149">
        <v>8.3169780000000054E-2</v>
      </c>
      <c r="P9" s="149">
        <v>1.4246700000000001E-3</v>
      </c>
      <c r="Q9" s="149">
        <v>5.3376003100000071</v>
      </c>
      <c r="R9" s="151">
        <f t="shared" si="0"/>
        <v>68.555083590000052</v>
      </c>
      <c r="S9" s="149">
        <v>3.296995E-3</v>
      </c>
      <c r="T9" s="149"/>
      <c r="U9" s="1224">
        <f t="shared" si="1"/>
        <v>68.558380585000052</v>
      </c>
      <c r="W9" s="1223"/>
      <c r="X9" s="1223"/>
    </row>
    <row r="10" spans="1:27" s="157" customFormat="1" ht="15.95" customHeight="1" x14ac:dyDescent="0.2">
      <c r="A10" s="148" t="s">
        <v>26</v>
      </c>
      <c r="B10" s="149">
        <v>137.87467062000133</v>
      </c>
      <c r="C10" s="149">
        <v>7.5905664900000032</v>
      </c>
      <c r="D10" s="149">
        <v>0.33278098</v>
      </c>
      <c r="E10" s="149"/>
      <c r="F10" s="149"/>
      <c r="G10" s="149"/>
      <c r="H10" s="149"/>
      <c r="I10" s="149">
        <v>2.1173462100000053</v>
      </c>
      <c r="J10" s="149">
        <v>0.52598851999999952</v>
      </c>
      <c r="K10" s="149">
        <v>3.8534163300000097</v>
      </c>
      <c r="L10" s="149"/>
      <c r="M10" s="149"/>
      <c r="N10" s="149"/>
      <c r="O10" s="149"/>
      <c r="P10" s="149"/>
      <c r="Q10" s="149">
        <v>18.448742590000013</v>
      </c>
      <c r="R10" s="151">
        <f>SUM(B10:Q10)</f>
        <v>170.74351174000137</v>
      </c>
      <c r="S10" s="149">
        <v>6.7228000000000001E-3</v>
      </c>
      <c r="T10" s="149"/>
      <c r="U10" s="1224">
        <f>SUM(R10:T10)</f>
        <v>170.75023454000137</v>
      </c>
      <c r="W10" s="158"/>
      <c r="X10" s="158"/>
    </row>
    <row r="11" spans="1:27" s="157" customFormat="1" ht="15.95" customHeight="1" x14ac:dyDescent="0.2">
      <c r="A11" s="148" t="s">
        <v>27</v>
      </c>
      <c r="B11" s="149">
        <v>154.55117133600001</v>
      </c>
      <c r="C11" s="149">
        <v>32.384908530000004</v>
      </c>
      <c r="D11" s="149"/>
      <c r="E11" s="149"/>
      <c r="F11" s="149"/>
      <c r="G11" s="149">
        <v>5.3824817500000002</v>
      </c>
      <c r="H11" s="149"/>
      <c r="I11" s="149">
        <v>0.19208354999999999</v>
      </c>
      <c r="J11" s="149"/>
      <c r="K11" s="149">
        <v>1.85708853</v>
      </c>
      <c r="L11" s="149">
        <v>0.54197012000000011</v>
      </c>
      <c r="M11" s="149"/>
      <c r="N11" s="149"/>
      <c r="O11" s="149"/>
      <c r="P11" s="149"/>
      <c r="Q11" s="149">
        <v>17.1118661</v>
      </c>
      <c r="R11" s="151">
        <f t="shared" si="0"/>
        <v>212.02156991600003</v>
      </c>
      <c r="S11" s="149"/>
      <c r="T11" s="149"/>
      <c r="U11" s="1224">
        <f t="shared" si="1"/>
        <v>212.02156991600003</v>
      </c>
      <c r="W11" s="158"/>
      <c r="X11" s="158"/>
    </row>
    <row r="12" spans="1:27" s="157" customFormat="1" ht="15.95" customHeight="1" x14ac:dyDescent="0.2">
      <c r="A12" s="148" t="s">
        <v>28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>
        <v>0.26253899999999997</v>
      </c>
      <c r="R12" s="151">
        <f t="shared" si="0"/>
        <v>0.26253899999999997</v>
      </c>
      <c r="S12" s="149"/>
      <c r="T12" s="149"/>
      <c r="U12" s="1224">
        <f t="shared" si="1"/>
        <v>0.26253899999999997</v>
      </c>
      <c r="W12" s="158"/>
      <c r="X12" s="158"/>
    </row>
    <row r="13" spans="1:27" s="279" customFormat="1" x14ac:dyDescent="0.2">
      <c r="A13" s="1009" t="s">
        <v>324</v>
      </c>
      <c r="B13" s="1010">
        <f t="shared" ref="B13:U13" si="2">SUM(B5:B12)</f>
        <v>606.34718919200179</v>
      </c>
      <c r="C13" s="1011">
        <f t="shared" si="2"/>
        <v>52.86728520000004</v>
      </c>
      <c r="D13" s="1011">
        <f t="shared" si="2"/>
        <v>1.29799847</v>
      </c>
      <c r="E13" s="1011">
        <f t="shared" si="2"/>
        <v>8.1056725089999997</v>
      </c>
      <c r="F13" s="1011">
        <f t="shared" si="2"/>
        <v>0.61315399999999998</v>
      </c>
      <c r="G13" s="1011">
        <f t="shared" si="2"/>
        <v>9.0491607500000004</v>
      </c>
      <c r="H13" s="1011">
        <f t="shared" si="2"/>
        <v>0.40112766999999999</v>
      </c>
      <c r="I13" s="1011">
        <f t="shared" si="2"/>
        <v>5.8381125600000132</v>
      </c>
      <c r="J13" s="1011">
        <f t="shared" si="2"/>
        <v>1.0669197399999995</v>
      </c>
      <c r="K13" s="1011">
        <f t="shared" si="2"/>
        <v>7.2149399000000098</v>
      </c>
      <c r="L13" s="1011">
        <f t="shared" si="2"/>
        <v>0.54197012000000011</v>
      </c>
      <c r="M13" s="1011">
        <f t="shared" si="2"/>
        <v>4.8170669999999992E-2</v>
      </c>
      <c r="N13" s="1011">
        <f t="shared" si="2"/>
        <v>0.10313296000000001</v>
      </c>
      <c r="O13" s="1011">
        <f t="shared" si="2"/>
        <v>8.3169780000000054E-2</v>
      </c>
      <c r="P13" s="1011">
        <f t="shared" si="2"/>
        <v>1.4246700000000001E-3</v>
      </c>
      <c r="Q13" s="1011">
        <f t="shared" si="2"/>
        <v>69.25290973499996</v>
      </c>
      <c r="R13" s="1011">
        <f t="shared" si="2"/>
        <v>762.83233792600174</v>
      </c>
      <c r="S13" s="1011">
        <f t="shared" si="2"/>
        <v>0.14818003900000001</v>
      </c>
      <c r="T13" s="1011">
        <f t="shared" si="2"/>
        <v>0</v>
      </c>
      <c r="U13" s="1012">
        <f t="shared" si="2"/>
        <v>762.98051796500192</v>
      </c>
      <c r="W13" s="158"/>
      <c r="X13" s="158"/>
      <c r="Y13" s="157"/>
    </row>
    <row r="14" spans="1:27" s="157" customFormat="1" ht="15.95" customHeight="1" x14ac:dyDescent="0.2">
      <c r="A14" s="148" t="s">
        <v>29</v>
      </c>
      <c r="B14" s="149">
        <v>59.541494200000002</v>
      </c>
      <c r="C14" s="149">
        <v>1.68672062</v>
      </c>
      <c r="D14" s="149"/>
      <c r="E14" s="149"/>
      <c r="F14" s="149"/>
      <c r="G14" s="149"/>
      <c r="H14" s="149"/>
      <c r="I14" s="149">
        <v>1.2671531599999999</v>
      </c>
      <c r="J14" s="149">
        <v>3.3270000000000001E-4</v>
      </c>
      <c r="K14" s="149">
        <v>0.13726841000000001</v>
      </c>
      <c r="L14" s="149">
        <v>9.8714440000000001E-2</v>
      </c>
      <c r="M14" s="149">
        <v>0.15542800000000001</v>
      </c>
      <c r="N14" s="149">
        <v>0.71086368999999994</v>
      </c>
      <c r="O14" s="149">
        <v>0.14884549999999999</v>
      </c>
      <c r="P14" s="149">
        <v>9.4030000000000006E-5</v>
      </c>
      <c r="Q14" s="149">
        <v>1.5170845199999998</v>
      </c>
      <c r="R14" s="151">
        <f>SUM(B14:Q14)</f>
        <v>65.263999269999999</v>
      </c>
      <c r="S14" s="149">
        <v>3.9130000000000007E-5</v>
      </c>
      <c r="T14" s="149"/>
      <c r="U14" s="152">
        <f t="shared" ref="U14:U32" si="3">SUM(R14:T14)</f>
        <v>65.264038400000004</v>
      </c>
      <c r="W14" s="158"/>
      <c r="X14" s="158"/>
    </row>
    <row r="15" spans="1:27" s="157" customFormat="1" ht="15.95" customHeight="1" x14ac:dyDescent="0.2">
      <c r="A15" s="148" t="s">
        <v>32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>
        <v>2.8869999999999998E-3</v>
      </c>
      <c r="Q15" s="149"/>
      <c r="R15" s="151">
        <f t="shared" ref="R15:R32" si="4">SUM(B15:Q15)</f>
        <v>2.8869999999999998E-3</v>
      </c>
      <c r="S15" s="149"/>
      <c r="T15" s="149"/>
      <c r="U15" s="152">
        <f t="shared" si="3"/>
        <v>2.8869999999999998E-3</v>
      </c>
      <c r="W15" s="1225"/>
      <c r="X15"/>
      <c r="Y15"/>
      <c r="AA15" s="147"/>
    </row>
    <row r="16" spans="1:27" s="157" customFormat="1" ht="15.95" customHeight="1" x14ac:dyDescent="0.2">
      <c r="A16" s="148" t="s">
        <v>30</v>
      </c>
      <c r="B16" s="149">
        <v>3.4100652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51">
        <f t="shared" si="4"/>
        <v>3.4100652</v>
      </c>
      <c r="S16" s="149"/>
      <c r="T16" s="149"/>
      <c r="U16" s="152">
        <f t="shared" si="3"/>
        <v>3.4100652</v>
      </c>
      <c r="W16" s="1225"/>
      <c r="X16"/>
      <c r="Y16"/>
      <c r="AA16" s="147"/>
    </row>
    <row r="17" spans="1:27" s="157" customFormat="1" ht="15.95" customHeight="1" x14ac:dyDescent="0.2">
      <c r="A17" s="148" t="s">
        <v>31</v>
      </c>
      <c r="B17" s="149"/>
      <c r="C17" s="149"/>
      <c r="D17" s="149"/>
      <c r="E17" s="149">
        <v>8.9674699999999996E-2</v>
      </c>
      <c r="F17" s="149"/>
      <c r="G17" s="149"/>
      <c r="H17" s="149">
        <v>9.6693830000000008E-2</v>
      </c>
      <c r="I17" s="149"/>
      <c r="J17" s="149"/>
      <c r="K17" s="149"/>
      <c r="L17" s="149"/>
      <c r="M17" s="149"/>
      <c r="N17" s="149"/>
      <c r="O17" s="149"/>
      <c r="P17" s="149"/>
      <c r="Q17" s="149"/>
      <c r="R17" s="151">
        <f t="shared" si="4"/>
        <v>0.18636853</v>
      </c>
      <c r="S17" s="149"/>
      <c r="T17" s="149"/>
      <c r="U17" s="152">
        <f t="shared" si="3"/>
        <v>0.18636853</v>
      </c>
      <c r="W17" s="1225"/>
      <c r="X17"/>
      <c r="Y17"/>
      <c r="Z17" s="147"/>
      <c r="AA17" s="147"/>
    </row>
    <row r="18" spans="1:27" s="157" customFormat="1" ht="15.95" customHeight="1" x14ac:dyDescent="0.2">
      <c r="A18" s="148" t="s">
        <v>69</v>
      </c>
      <c r="B18" s="149"/>
      <c r="C18" s="149"/>
      <c r="D18" s="149"/>
      <c r="E18" s="149">
        <v>0.49753399999999998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51">
        <f t="shared" si="4"/>
        <v>0.49753399999999998</v>
      </c>
      <c r="S18" s="149"/>
      <c r="T18" s="149"/>
      <c r="U18" s="152">
        <f t="shared" si="3"/>
        <v>0.49753399999999998</v>
      </c>
      <c r="W18" s="1225"/>
      <c r="X18"/>
      <c r="Y18"/>
      <c r="AA18" s="147"/>
    </row>
    <row r="19" spans="1:27" s="157" customFormat="1" ht="15.95" customHeight="1" x14ac:dyDescent="0.2">
      <c r="A19" s="148" t="s">
        <v>77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>
        <v>3.4588000000000001E-2</v>
      </c>
      <c r="Q19" s="149">
        <v>9.6917680000000006E-2</v>
      </c>
      <c r="R19" s="151">
        <f t="shared" si="4"/>
        <v>0.13150568000000001</v>
      </c>
      <c r="S19" s="149"/>
      <c r="T19" s="149"/>
      <c r="U19" s="152">
        <f t="shared" si="3"/>
        <v>0.13150568000000001</v>
      </c>
      <c r="W19" s="1225"/>
      <c r="X19"/>
      <c r="Y19"/>
      <c r="AA19" s="147"/>
    </row>
    <row r="20" spans="1:27" s="157" customFormat="1" ht="15.95" customHeight="1" x14ac:dyDescent="0.2">
      <c r="A20" s="148" t="s">
        <v>217</v>
      </c>
      <c r="B20" s="149"/>
      <c r="C20" s="149"/>
      <c r="D20" s="149"/>
      <c r="E20" s="149"/>
      <c r="F20" s="149"/>
      <c r="G20" s="149">
        <v>16.0448293</v>
      </c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51">
        <f t="shared" si="4"/>
        <v>16.0448293</v>
      </c>
      <c r="S20" s="149"/>
      <c r="T20" s="149"/>
      <c r="U20" s="152">
        <f t="shared" si="3"/>
        <v>16.0448293</v>
      </c>
      <c r="W20" s="1225"/>
      <c r="X20"/>
      <c r="Y20"/>
      <c r="AA20" s="147"/>
    </row>
    <row r="21" spans="1:27" s="157" customFormat="1" ht="15.95" customHeight="1" x14ac:dyDescent="0.2">
      <c r="A21" s="148" t="s">
        <v>254</v>
      </c>
      <c r="B21" s="149">
        <v>40.69711117643665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51">
        <f t="shared" si="4"/>
        <v>40.69711117643665</v>
      </c>
      <c r="S21" s="149"/>
      <c r="T21" s="149"/>
      <c r="U21" s="152">
        <f t="shared" si="3"/>
        <v>40.69711117643665</v>
      </c>
      <c r="W21" s="1225"/>
      <c r="X21"/>
      <c r="Y21"/>
      <c r="AA21" s="147"/>
    </row>
    <row r="22" spans="1:27" s="157" customFormat="1" ht="15.95" customHeight="1" x14ac:dyDescent="0.2">
      <c r="A22" s="148" t="s">
        <v>185</v>
      </c>
      <c r="B22" s="149">
        <v>21.510261679999999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51">
        <f t="shared" si="4"/>
        <v>21.510261679999999</v>
      </c>
      <c r="S22" s="149"/>
      <c r="T22" s="149"/>
      <c r="U22" s="152">
        <f t="shared" si="3"/>
        <v>21.510261679999999</v>
      </c>
      <c r="W22" s="1225"/>
      <c r="X22"/>
      <c r="Y22"/>
      <c r="AA22" s="147"/>
    </row>
    <row r="23" spans="1:27" s="157" customFormat="1" ht="15.95" customHeight="1" x14ac:dyDescent="0.2">
      <c r="A23" s="148" t="s">
        <v>299</v>
      </c>
      <c r="B23" s="149">
        <v>4.4069510000000003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51">
        <f t="shared" si="4"/>
        <v>4.4069510000000003</v>
      </c>
      <c r="S23" s="149"/>
      <c r="T23" s="149"/>
      <c r="U23" s="152">
        <f t="shared" si="3"/>
        <v>4.4069510000000003</v>
      </c>
      <c r="W23" s="1225"/>
      <c r="X23"/>
      <c r="Y23"/>
      <c r="AA23" s="147"/>
    </row>
    <row r="24" spans="1:27" s="157" customFormat="1" ht="15.95" customHeight="1" x14ac:dyDescent="0.2">
      <c r="A24" s="148" t="s">
        <v>448</v>
      </c>
      <c r="B24" s="149">
        <v>2.4972901900000002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51">
        <f t="shared" si="4"/>
        <v>2.4972901900000002</v>
      </c>
      <c r="S24" s="149"/>
      <c r="T24" s="149"/>
      <c r="U24" s="152">
        <f t="shared" si="3"/>
        <v>2.4972901900000002</v>
      </c>
      <c r="W24" s="1225"/>
      <c r="X24"/>
      <c r="Y24"/>
      <c r="AA24" s="147"/>
    </row>
    <row r="25" spans="1:27" s="157" customFormat="1" ht="15.95" customHeight="1" x14ac:dyDescent="0.2">
      <c r="A25" s="148" t="s">
        <v>297</v>
      </c>
      <c r="B25" s="149">
        <v>9.6663124709999995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>
        <v>1.0182990399999996</v>
      </c>
      <c r="M25" s="149"/>
      <c r="N25" s="149"/>
      <c r="O25" s="149"/>
      <c r="P25" s="149"/>
      <c r="Q25" s="149"/>
      <c r="R25" s="151">
        <f t="shared" si="4"/>
        <v>10.684611511</v>
      </c>
      <c r="S25" s="149"/>
      <c r="T25" s="149"/>
      <c r="U25" s="152">
        <f t="shared" si="3"/>
        <v>10.684611511</v>
      </c>
      <c r="W25" s="1225"/>
      <c r="X25"/>
      <c r="Y25"/>
      <c r="Z25" s="147"/>
      <c r="AA25" s="147"/>
    </row>
    <row r="26" spans="1:27" s="157" customFormat="1" ht="15.95" customHeight="1" x14ac:dyDescent="0.2">
      <c r="A26" s="148" t="s">
        <v>331</v>
      </c>
      <c r="B26" s="149">
        <v>0.74058399999999991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51">
        <f t="shared" si="4"/>
        <v>0.74058399999999991</v>
      </c>
      <c r="S26" s="149"/>
      <c r="T26" s="149"/>
      <c r="U26" s="152">
        <f t="shared" si="3"/>
        <v>0.74058399999999991</v>
      </c>
      <c r="W26" s="1225"/>
      <c r="X26"/>
      <c r="Y26"/>
      <c r="AA26" s="147"/>
    </row>
    <row r="27" spans="1:27" s="157" customFormat="1" ht="15.95" customHeight="1" x14ac:dyDescent="0.2">
      <c r="A27" s="148" t="s">
        <v>458</v>
      </c>
      <c r="B27" s="149">
        <v>6.5584130629999997</v>
      </c>
      <c r="C27" s="149">
        <v>3.2352152499999995</v>
      </c>
      <c r="D27" s="149">
        <v>0.68207241000000007</v>
      </c>
      <c r="E27" s="149"/>
      <c r="F27" s="149"/>
      <c r="G27" s="149"/>
      <c r="H27" s="149"/>
      <c r="I27" s="149">
        <v>0.15906195000000001</v>
      </c>
      <c r="J27" s="149"/>
      <c r="K27" s="149">
        <v>0.84478658000000006</v>
      </c>
      <c r="L27" s="149">
        <v>3.2041336400000002</v>
      </c>
      <c r="M27" s="149"/>
      <c r="N27" s="149"/>
      <c r="O27" s="149"/>
      <c r="P27" s="149"/>
      <c r="Q27" s="149">
        <v>2.0208726440000002</v>
      </c>
      <c r="R27" s="151">
        <f t="shared" si="4"/>
        <v>16.704555536999997</v>
      </c>
      <c r="S27" s="149"/>
      <c r="T27" s="149"/>
      <c r="U27" s="152">
        <f t="shared" si="3"/>
        <v>16.704555536999997</v>
      </c>
      <c r="W27" s="1225"/>
      <c r="X27"/>
      <c r="Y27"/>
      <c r="AA27" s="147"/>
    </row>
    <row r="28" spans="1:27" s="157" customFormat="1" ht="15.95" customHeight="1" x14ac:dyDescent="0.2">
      <c r="A28" s="148" t="s">
        <v>351</v>
      </c>
      <c r="B28" s="149"/>
      <c r="C28" s="149">
        <v>5.0545425699999997</v>
      </c>
      <c r="D28" s="149"/>
      <c r="E28" s="149"/>
      <c r="F28" s="149"/>
      <c r="G28" s="149"/>
      <c r="H28" s="149"/>
      <c r="I28" s="149">
        <v>0.56170399999999998</v>
      </c>
      <c r="J28" s="149"/>
      <c r="K28" s="149"/>
      <c r="L28" s="149"/>
      <c r="M28" s="149"/>
      <c r="N28" s="149"/>
      <c r="O28" s="149"/>
      <c r="P28" s="149"/>
      <c r="Q28" s="149"/>
      <c r="R28" s="151">
        <f t="shared" si="4"/>
        <v>5.6162465699999995</v>
      </c>
      <c r="S28" s="149"/>
      <c r="T28" s="149"/>
      <c r="U28" s="152">
        <f t="shared" si="3"/>
        <v>5.6162465699999995</v>
      </c>
      <c r="W28" s="1225"/>
      <c r="X28"/>
      <c r="Y28"/>
      <c r="Z28" s="147"/>
      <c r="AA28" s="147"/>
    </row>
    <row r="29" spans="1:27" s="157" customFormat="1" ht="15.95" customHeight="1" x14ac:dyDescent="0.2">
      <c r="A29" s="148" t="s">
        <v>373</v>
      </c>
      <c r="B29" s="149">
        <v>6.9976947799999998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51">
        <f t="shared" si="4"/>
        <v>6.9976947799999998</v>
      </c>
      <c r="S29" s="149"/>
      <c r="T29" s="149"/>
      <c r="U29" s="152">
        <f t="shared" si="3"/>
        <v>6.9976947799999998</v>
      </c>
      <c r="W29" s="1225"/>
      <c r="X29"/>
      <c r="Y29"/>
      <c r="AA29" s="147"/>
    </row>
    <row r="30" spans="1:27" s="157" customFormat="1" ht="15.95" customHeight="1" x14ac:dyDescent="0.2">
      <c r="A30" s="148" t="s">
        <v>372</v>
      </c>
      <c r="B30" s="149">
        <v>3.8343470000000002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51">
        <f t="shared" si="4"/>
        <v>3.8343470000000002</v>
      </c>
      <c r="S30" s="149"/>
      <c r="T30" s="149"/>
      <c r="U30" s="152">
        <f t="shared" si="3"/>
        <v>3.8343470000000002</v>
      </c>
      <c r="W30" s="1225"/>
      <c r="X30"/>
      <c r="Y30"/>
      <c r="AA30" s="147"/>
    </row>
    <row r="31" spans="1:27" s="157" customFormat="1" ht="15.95" customHeight="1" x14ac:dyDescent="0.2">
      <c r="A31" s="148" t="s">
        <v>349</v>
      </c>
      <c r="B31" s="149">
        <v>3.4501559999999998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51">
        <f t="shared" si="4"/>
        <v>3.4501559999999998</v>
      </c>
      <c r="S31" s="149"/>
      <c r="T31" s="149"/>
      <c r="U31" s="152">
        <f t="shared" si="3"/>
        <v>3.4501559999999998</v>
      </c>
      <c r="W31" s="1225"/>
    </row>
    <row r="32" spans="1:27" s="157" customFormat="1" ht="15.95" customHeight="1" x14ac:dyDescent="0.2">
      <c r="A32" s="148" t="s">
        <v>447</v>
      </c>
      <c r="B32" s="149"/>
      <c r="C32" s="149">
        <v>2.7199999910000003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51">
        <f t="shared" si="4"/>
        <v>2.7199999910000003</v>
      </c>
      <c r="S32" s="149"/>
      <c r="T32" s="149"/>
      <c r="U32" s="152">
        <f t="shared" si="3"/>
        <v>2.7199999910000003</v>
      </c>
      <c r="W32" s="1225"/>
    </row>
    <row r="33" spans="1:27" s="272" customFormat="1" x14ac:dyDescent="0.2">
      <c r="A33" s="1009" t="s">
        <v>92</v>
      </c>
      <c r="B33" s="1010">
        <f t="shared" ref="B33:U33" si="5">SUM(B13:B32)</f>
        <v>769.65786995243832</v>
      </c>
      <c r="C33" s="1011">
        <f t="shared" si="5"/>
        <v>65.563763631000043</v>
      </c>
      <c r="D33" s="1011">
        <f t="shared" si="5"/>
        <v>1.98007088</v>
      </c>
      <c r="E33" s="1011">
        <f t="shared" si="5"/>
        <v>8.6928812089999994</v>
      </c>
      <c r="F33" s="1011">
        <f t="shared" si="5"/>
        <v>0.61315399999999998</v>
      </c>
      <c r="G33" s="1011">
        <f t="shared" si="5"/>
        <v>25.093990050000002</v>
      </c>
      <c r="H33" s="1011">
        <f t="shared" si="5"/>
        <v>0.49782150000000003</v>
      </c>
      <c r="I33" s="1011">
        <f t="shared" si="5"/>
        <v>7.8260316700000123</v>
      </c>
      <c r="J33" s="1011">
        <f t="shared" si="5"/>
        <v>1.0672524399999994</v>
      </c>
      <c r="K33" s="1011">
        <f t="shared" si="5"/>
        <v>8.1969948900000098</v>
      </c>
      <c r="L33" s="1011">
        <f t="shared" si="5"/>
        <v>4.8631172399999993</v>
      </c>
      <c r="M33" s="1011">
        <f t="shared" si="5"/>
        <v>0.20359867000000001</v>
      </c>
      <c r="N33" s="1011">
        <f t="shared" si="5"/>
        <v>0.81399664999999999</v>
      </c>
      <c r="O33" s="1011">
        <f t="shared" si="5"/>
        <v>0.23201528000000005</v>
      </c>
      <c r="P33" s="1011">
        <f t="shared" si="5"/>
        <v>3.8993699999999999E-2</v>
      </c>
      <c r="Q33" s="1011">
        <f t="shared" si="5"/>
        <v>72.887784578999955</v>
      </c>
      <c r="R33" s="1011">
        <f>SUM(R13:R32)</f>
        <v>968.22933634143828</v>
      </c>
      <c r="S33" s="1011">
        <f t="shared" si="5"/>
        <v>0.14821916900000001</v>
      </c>
      <c r="T33" s="1011">
        <f t="shared" si="5"/>
        <v>0</v>
      </c>
      <c r="U33" s="1012">
        <f t="shared" si="5"/>
        <v>968.37755551043847</v>
      </c>
      <c r="W33" s="1225"/>
      <c r="X33" s="157"/>
      <c r="Y33" s="157"/>
      <c r="Z33" s="157"/>
      <c r="AA33" s="157"/>
    </row>
    <row r="34" spans="1:27" s="157" customFormat="1" ht="15.95" customHeight="1" x14ac:dyDescent="0.2">
      <c r="A34" s="148" t="s">
        <v>176</v>
      </c>
      <c r="B34" s="149"/>
      <c r="C34" s="149"/>
      <c r="D34" s="149"/>
      <c r="E34" s="149">
        <v>6.1795405199999998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51">
        <f t="shared" ref="R34:R51" si="6">SUM(B34:Q34)</f>
        <v>6.1795405199999998</v>
      </c>
      <c r="S34" s="150">
        <v>8.4000000000000009E-5</v>
      </c>
      <c r="T34" s="150"/>
      <c r="U34" s="152">
        <f>R34+S34</f>
        <v>6.17962452</v>
      </c>
      <c r="W34" s="1225"/>
    </row>
    <row r="35" spans="1:27" s="157" customFormat="1" ht="15.95" customHeight="1" x14ac:dyDescent="0.2">
      <c r="A35" s="148" t="s">
        <v>241</v>
      </c>
      <c r="B35" s="149">
        <v>0.51126197000000007</v>
      </c>
      <c r="C35" s="150"/>
      <c r="D35" s="150"/>
      <c r="E35" s="150"/>
      <c r="F35" s="150"/>
      <c r="G35" s="150">
        <v>0.69138959</v>
      </c>
      <c r="H35" s="150"/>
      <c r="I35" s="150"/>
      <c r="J35" s="150"/>
      <c r="K35" s="150"/>
      <c r="L35" s="150"/>
      <c r="M35" s="150"/>
      <c r="N35" s="150"/>
      <c r="O35" s="150"/>
      <c r="P35" s="150"/>
      <c r="Q35" s="150">
        <v>0.17449561999999996</v>
      </c>
      <c r="R35" s="151">
        <f t="shared" si="6"/>
        <v>1.3771471800000001</v>
      </c>
      <c r="S35" s="150"/>
      <c r="T35" s="150"/>
      <c r="U35" s="152">
        <f t="shared" ref="U35:U52" si="7">R35+S35</f>
        <v>1.3771471800000001</v>
      </c>
      <c r="W35" s="1225"/>
    </row>
    <row r="36" spans="1:27" s="157" customFormat="1" ht="15.95" customHeight="1" x14ac:dyDescent="0.2">
      <c r="A36" s="148" t="s">
        <v>119</v>
      </c>
      <c r="B36" s="149"/>
      <c r="C36" s="150">
        <v>0.30009712999999999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1">
        <f t="shared" si="6"/>
        <v>0.30009712999999999</v>
      </c>
      <c r="S36" s="150"/>
      <c r="T36" s="150"/>
      <c r="U36" s="152">
        <f t="shared" si="7"/>
        <v>0.30009712999999999</v>
      </c>
      <c r="W36" s="1225"/>
    </row>
    <row r="37" spans="1:27" s="157" customFormat="1" ht="15.95" customHeight="1" x14ac:dyDescent="0.2">
      <c r="A37" s="148" t="s">
        <v>213</v>
      </c>
      <c r="B37" s="149">
        <v>18.034604210000001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51">
        <f t="shared" si="6"/>
        <v>18.034604210000001</v>
      </c>
      <c r="S37" s="149"/>
      <c r="T37" s="149"/>
      <c r="U37" s="152">
        <f t="shared" si="7"/>
        <v>18.034604210000001</v>
      </c>
      <c r="W37" s="1225"/>
    </row>
    <row r="38" spans="1:27" s="157" customFormat="1" ht="15.95" customHeight="1" x14ac:dyDescent="0.2">
      <c r="A38" s="148" t="s">
        <v>239</v>
      </c>
      <c r="B38" s="149"/>
      <c r="C38" s="149">
        <v>0.42820999999999998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51">
        <f t="shared" si="6"/>
        <v>0.42820999999999998</v>
      </c>
      <c r="S38" s="149"/>
      <c r="T38" s="149"/>
      <c r="U38" s="152">
        <f t="shared" si="7"/>
        <v>0.42820999999999998</v>
      </c>
      <c r="W38" s="1225"/>
    </row>
    <row r="39" spans="1:27" s="157" customFormat="1" ht="15.95" customHeight="1" x14ac:dyDescent="0.2">
      <c r="A39" s="148" t="s">
        <v>130</v>
      </c>
      <c r="B39" s="149"/>
      <c r="C39" s="149">
        <v>3.6470999999999996E-2</v>
      </c>
      <c r="D39" s="149"/>
      <c r="E39" s="149"/>
      <c r="F39" s="149"/>
      <c r="G39" s="149"/>
      <c r="H39" s="149"/>
      <c r="I39" s="149"/>
      <c r="J39" s="149"/>
      <c r="K39" s="149">
        <v>7.937000000000001E-2</v>
      </c>
      <c r="L39" s="149"/>
      <c r="M39" s="149"/>
      <c r="N39" s="149"/>
      <c r="O39" s="149"/>
      <c r="P39" s="149"/>
      <c r="Q39" s="149"/>
      <c r="R39" s="151">
        <f t="shared" si="6"/>
        <v>0.115841</v>
      </c>
      <c r="S39" s="149"/>
      <c r="T39" s="149"/>
      <c r="U39" s="152">
        <f t="shared" si="7"/>
        <v>0.115841</v>
      </c>
      <c r="W39" s="1225"/>
    </row>
    <row r="40" spans="1:27" s="157" customFormat="1" ht="15.95" customHeight="1" x14ac:dyDescent="0.2">
      <c r="A40" s="148" t="s">
        <v>240</v>
      </c>
      <c r="B40" s="149">
        <v>4.03724449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51">
        <f t="shared" si="6"/>
        <v>4.03724449</v>
      </c>
      <c r="S40" s="149"/>
      <c r="T40" s="149"/>
      <c r="U40" s="152">
        <f t="shared" si="7"/>
        <v>4.03724449</v>
      </c>
      <c r="W40" s="1225"/>
    </row>
    <row r="41" spans="1:27" s="157" customFormat="1" ht="15.95" customHeight="1" x14ac:dyDescent="0.2">
      <c r="A41" s="148" t="s">
        <v>143</v>
      </c>
      <c r="B41" s="149">
        <v>13.272409529999999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51">
        <f t="shared" si="6"/>
        <v>13.272409529999999</v>
      </c>
      <c r="S41" s="149"/>
      <c r="T41" s="149"/>
      <c r="U41" s="152">
        <f t="shared" si="7"/>
        <v>13.272409529999999</v>
      </c>
      <c r="W41" s="1225"/>
    </row>
    <row r="42" spans="1:27" s="157" customFormat="1" ht="15.95" customHeight="1" x14ac:dyDescent="0.2">
      <c r="A42" s="148" t="s">
        <v>33</v>
      </c>
      <c r="B42" s="149">
        <v>0.1</v>
      </c>
      <c r="C42" s="149">
        <v>0.74112615999999998</v>
      </c>
      <c r="D42" s="149">
        <v>0.5665464400000001</v>
      </c>
      <c r="E42" s="149"/>
      <c r="F42" s="149"/>
      <c r="G42" s="149">
        <v>5.8055715300000008</v>
      </c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51">
        <f t="shared" si="6"/>
        <v>7.2132441300000014</v>
      </c>
      <c r="S42" s="149"/>
      <c r="T42" s="149"/>
      <c r="U42" s="152">
        <f t="shared" si="7"/>
        <v>7.2132441300000014</v>
      </c>
      <c r="V42" s="1228"/>
      <c r="W42" s="1225"/>
    </row>
    <row r="43" spans="1:27" s="157" customFormat="1" ht="15.95" customHeight="1" x14ac:dyDescent="0.2">
      <c r="A43" s="148" t="s">
        <v>255</v>
      </c>
      <c r="B43" s="149"/>
      <c r="C43" s="149"/>
      <c r="D43" s="149"/>
      <c r="E43" s="149"/>
      <c r="F43" s="149"/>
      <c r="G43" s="149"/>
      <c r="H43" s="149"/>
      <c r="I43" s="149">
        <v>0.30348899999999995</v>
      </c>
      <c r="J43" s="149"/>
      <c r="K43" s="149"/>
      <c r="L43" s="149"/>
      <c r="M43" s="149"/>
      <c r="N43" s="149"/>
      <c r="O43" s="149"/>
      <c r="P43" s="149"/>
      <c r="Q43" s="149"/>
      <c r="R43" s="151">
        <f t="shared" si="6"/>
        <v>0.30348899999999995</v>
      </c>
      <c r="S43" s="149"/>
      <c r="T43" s="149"/>
      <c r="U43" s="152">
        <f t="shared" si="7"/>
        <v>0.30348899999999995</v>
      </c>
      <c r="W43" s="1225"/>
    </row>
    <row r="44" spans="1:27" s="157" customFormat="1" ht="15.95" customHeight="1" x14ac:dyDescent="0.2">
      <c r="A44" s="148" t="s">
        <v>190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51">
        <f t="shared" si="6"/>
        <v>0</v>
      </c>
      <c r="S44" s="149"/>
      <c r="T44" s="149"/>
      <c r="U44" s="152">
        <f t="shared" si="7"/>
        <v>0</v>
      </c>
      <c r="W44" s="158"/>
    </row>
    <row r="45" spans="1:27" s="157" customFormat="1" ht="15.95" customHeight="1" x14ac:dyDescent="0.2">
      <c r="A45" s="148" t="s">
        <v>281</v>
      </c>
      <c r="B45" s="149"/>
      <c r="C45" s="149">
        <v>0.13872620999999999</v>
      </c>
      <c r="D45" s="149"/>
      <c r="E45" s="149"/>
      <c r="F45" s="149"/>
      <c r="G45" s="149"/>
      <c r="H45" s="149"/>
      <c r="I45" s="149">
        <v>0.50777481000000002</v>
      </c>
      <c r="J45" s="149"/>
      <c r="K45" s="149"/>
      <c r="L45" s="149"/>
      <c r="M45" s="149"/>
      <c r="N45" s="149"/>
      <c r="O45" s="149"/>
      <c r="P45" s="149"/>
      <c r="Q45" s="149"/>
      <c r="R45" s="151">
        <f t="shared" si="6"/>
        <v>0.64650101999999998</v>
      </c>
      <c r="S45" s="149"/>
      <c r="T45" s="149"/>
      <c r="U45" s="152">
        <f t="shared" si="7"/>
        <v>0.64650101999999998</v>
      </c>
      <c r="W45" s="158"/>
    </row>
    <row r="46" spans="1:27" s="157" customFormat="1" ht="15.95" customHeight="1" x14ac:dyDescent="0.2">
      <c r="A46" s="148" t="s">
        <v>191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>
        <v>1.0057959999999999E-2</v>
      </c>
      <c r="R46" s="151">
        <f t="shared" si="6"/>
        <v>1.0057959999999999E-2</v>
      </c>
      <c r="S46" s="149"/>
      <c r="T46" s="149"/>
      <c r="U46" s="152">
        <f t="shared" si="7"/>
        <v>1.0057959999999999E-2</v>
      </c>
      <c r="W46" s="158"/>
    </row>
    <row r="47" spans="1:27" s="157" customFormat="1" ht="15.95" customHeight="1" x14ac:dyDescent="0.2">
      <c r="A47" s="148" t="s">
        <v>350</v>
      </c>
      <c r="B47" s="149"/>
      <c r="C47" s="149"/>
      <c r="D47" s="149"/>
      <c r="E47" s="149"/>
      <c r="F47" s="149"/>
      <c r="G47" s="149"/>
      <c r="H47" s="149"/>
      <c r="I47" s="149">
        <v>0.29143036</v>
      </c>
      <c r="J47" s="149"/>
      <c r="K47" s="149"/>
      <c r="L47" s="149"/>
      <c r="M47" s="149"/>
      <c r="N47" s="149"/>
      <c r="O47" s="149"/>
      <c r="P47" s="149"/>
      <c r="Q47" s="149"/>
      <c r="R47" s="151">
        <f t="shared" si="6"/>
        <v>0.29143036</v>
      </c>
      <c r="S47" s="149"/>
      <c r="T47" s="149"/>
      <c r="U47" s="152">
        <f t="shared" si="7"/>
        <v>0.29143036</v>
      </c>
      <c r="V47" s="158"/>
      <c r="W47" s="158"/>
    </row>
    <row r="48" spans="1:27" s="157" customFormat="1" ht="15.95" customHeight="1" x14ac:dyDescent="0.2">
      <c r="A48" s="148" t="s">
        <v>175</v>
      </c>
      <c r="B48" s="149">
        <v>0.22311351999999998</v>
      </c>
      <c r="C48" s="149">
        <v>0.35631136000000002</v>
      </c>
      <c r="D48" s="149"/>
      <c r="E48" s="149"/>
      <c r="F48" s="149"/>
      <c r="G48" s="149">
        <v>0.82496857999999995</v>
      </c>
      <c r="H48" s="149"/>
      <c r="I48" s="149"/>
      <c r="J48" s="149"/>
      <c r="K48" s="149">
        <v>2.8311090000000001E-2</v>
      </c>
      <c r="L48" s="149"/>
      <c r="M48" s="149"/>
      <c r="N48" s="149"/>
      <c r="O48" s="149"/>
      <c r="P48" s="149"/>
      <c r="Q48" s="149">
        <v>0.26999276999999999</v>
      </c>
      <c r="R48" s="151">
        <f t="shared" si="6"/>
        <v>1.7026973200000002</v>
      </c>
      <c r="S48" s="149"/>
      <c r="T48" s="149"/>
      <c r="U48" s="152">
        <f t="shared" si="7"/>
        <v>1.7026973200000002</v>
      </c>
      <c r="W48" s="158"/>
    </row>
    <row r="49" spans="1:27" s="157" customFormat="1" ht="15.95" customHeight="1" x14ac:dyDescent="0.2">
      <c r="A49" s="881" t="s">
        <v>377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>
        <v>2.0923357600000001</v>
      </c>
      <c r="M49" s="149"/>
      <c r="N49" s="149"/>
      <c r="O49" s="149"/>
      <c r="P49" s="149"/>
      <c r="Q49" s="149"/>
      <c r="R49" s="151">
        <f t="shared" si="6"/>
        <v>2.0923357600000001</v>
      </c>
      <c r="S49" s="149"/>
      <c r="T49" s="149"/>
      <c r="U49" s="152">
        <f t="shared" si="7"/>
        <v>2.0923357600000001</v>
      </c>
      <c r="W49" s="158"/>
    </row>
    <row r="50" spans="1:27" s="157" customFormat="1" ht="15.95" customHeight="1" x14ac:dyDescent="0.2">
      <c r="A50" s="881" t="s">
        <v>375</v>
      </c>
      <c r="B50" s="149">
        <v>0.16453399999999999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>
        <v>9.3370999999999996E-2</v>
      </c>
      <c r="R50" s="151">
        <f t="shared" si="6"/>
        <v>0.257905</v>
      </c>
      <c r="S50" s="149"/>
      <c r="T50" s="149"/>
      <c r="U50" s="152">
        <f t="shared" si="7"/>
        <v>0.257905</v>
      </c>
      <c r="W50" s="158"/>
    </row>
    <row r="51" spans="1:27" s="157" customFormat="1" ht="15.95" customHeight="1" x14ac:dyDescent="0.2">
      <c r="A51" s="881" t="s">
        <v>446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>
        <v>0.76854168999999994</v>
      </c>
      <c r="R51" s="151">
        <f t="shared" si="6"/>
        <v>0.76854168999999994</v>
      </c>
      <c r="S51" s="149"/>
      <c r="T51" s="149"/>
      <c r="U51" s="152">
        <f t="shared" si="7"/>
        <v>0.76854168999999994</v>
      </c>
      <c r="W51" s="158"/>
    </row>
    <row r="52" spans="1:27" s="157" customFormat="1" ht="15.95" customHeight="1" x14ac:dyDescent="0.2">
      <c r="A52" s="438" t="s">
        <v>123</v>
      </c>
      <c r="B52" s="153"/>
      <c r="C52" s="153"/>
      <c r="D52" s="153">
        <v>7.2287749999999998E-2</v>
      </c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1">
        <f t="shared" ref="R52" si="8">SUM(B52:Q52)</f>
        <v>7.2287749999999998E-2</v>
      </c>
      <c r="S52" s="149"/>
      <c r="T52" s="149"/>
      <c r="U52" s="152">
        <f t="shared" si="7"/>
        <v>7.2287749999999998E-2</v>
      </c>
      <c r="W52" s="158"/>
    </row>
    <row r="53" spans="1:27" s="279" customFormat="1" x14ac:dyDescent="0.2">
      <c r="A53" s="1009" t="s">
        <v>93</v>
      </c>
      <c r="B53" s="1227">
        <f>SUM(B34:B52)</f>
        <v>36.343167720000004</v>
      </c>
      <c r="C53" s="1227">
        <f t="shared" ref="C53:U53" si="9">SUM(C34:C52)</f>
        <v>2.0009418599999997</v>
      </c>
      <c r="D53" s="1227">
        <f t="shared" si="9"/>
        <v>0.63883419000000008</v>
      </c>
      <c r="E53" s="1227">
        <f t="shared" si="9"/>
        <v>6.1795405199999998</v>
      </c>
      <c r="F53" s="1227">
        <f t="shared" si="9"/>
        <v>0</v>
      </c>
      <c r="G53" s="1227">
        <f t="shared" si="9"/>
        <v>7.321929700000001</v>
      </c>
      <c r="H53" s="1227">
        <f t="shared" si="9"/>
        <v>0</v>
      </c>
      <c r="I53" s="1227">
        <f t="shared" si="9"/>
        <v>1.1026941699999999</v>
      </c>
      <c r="J53" s="1227">
        <f t="shared" si="9"/>
        <v>0</v>
      </c>
      <c r="K53" s="1227">
        <f t="shared" si="9"/>
        <v>0.10768109000000001</v>
      </c>
      <c r="L53" s="1227">
        <f t="shared" si="9"/>
        <v>2.0923357600000001</v>
      </c>
      <c r="M53" s="1227">
        <f t="shared" si="9"/>
        <v>0</v>
      </c>
      <c r="N53" s="1227">
        <f t="shared" si="9"/>
        <v>0</v>
      </c>
      <c r="O53" s="1227">
        <f t="shared" si="9"/>
        <v>0</v>
      </c>
      <c r="P53" s="1227">
        <f t="shared" si="9"/>
        <v>0</v>
      </c>
      <c r="Q53" s="1227">
        <f t="shared" si="9"/>
        <v>1.3164590399999998</v>
      </c>
      <c r="R53" s="1011">
        <f t="shared" si="9"/>
        <v>57.103584049999995</v>
      </c>
      <c r="S53" s="1011">
        <f t="shared" si="9"/>
        <v>8.4000000000000009E-5</v>
      </c>
      <c r="T53" s="1011">
        <f t="shared" si="9"/>
        <v>0</v>
      </c>
      <c r="U53" s="1011">
        <f t="shared" si="9"/>
        <v>57.103668049999996</v>
      </c>
      <c r="W53" s="158"/>
      <c r="X53" s="157"/>
      <c r="Y53" s="157"/>
      <c r="Z53" s="157"/>
      <c r="AA53" s="157"/>
    </row>
    <row r="54" spans="1:27" s="279" customFormat="1" x14ac:dyDescent="0.2">
      <c r="A54" s="1009" t="s">
        <v>133</v>
      </c>
      <c r="B54" s="1011">
        <f>B53+B33</f>
        <v>806.00103767243831</v>
      </c>
      <c r="C54" s="1011">
        <f t="shared" ref="C54:T54" si="10">C53+C33</f>
        <v>67.564705491000041</v>
      </c>
      <c r="D54" s="1011">
        <f t="shared" si="10"/>
        <v>2.6189050700000003</v>
      </c>
      <c r="E54" s="1011">
        <f t="shared" si="10"/>
        <v>14.872421728999999</v>
      </c>
      <c r="F54" s="1011">
        <f t="shared" si="10"/>
        <v>0.61315399999999998</v>
      </c>
      <c r="G54" s="1011">
        <f t="shared" si="10"/>
        <v>32.41591975</v>
      </c>
      <c r="H54" s="1011">
        <f t="shared" si="10"/>
        <v>0.49782150000000003</v>
      </c>
      <c r="I54" s="1011">
        <f t="shared" si="10"/>
        <v>8.9287258400000127</v>
      </c>
      <c r="J54" s="1011">
        <f t="shared" si="10"/>
        <v>1.0672524399999994</v>
      </c>
      <c r="K54" s="1011">
        <f t="shared" si="10"/>
        <v>8.3046759800000096</v>
      </c>
      <c r="L54" s="1011">
        <f t="shared" si="10"/>
        <v>6.9554529999999994</v>
      </c>
      <c r="M54" s="1011">
        <f t="shared" si="10"/>
        <v>0.20359867000000001</v>
      </c>
      <c r="N54" s="1011">
        <f t="shared" si="10"/>
        <v>0.81399664999999999</v>
      </c>
      <c r="O54" s="1011">
        <f t="shared" si="10"/>
        <v>0.23201528000000005</v>
      </c>
      <c r="P54" s="1011">
        <f t="shared" si="10"/>
        <v>3.8993699999999999E-2</v>
      </c>
      <c r="Q54" s="1011">
        <f t="shared" si="10"/>
        <v>74.204243618999953</v>
      </c>
      <c r="R54" s="1011">
        <f>R53+R33</f>
        <v>1025.3329203914382</v>
      </c>
      <c r="S54" s="1011">
        <f t="shared" si="10"/>
        <v>0.14830316900000001</v>
      </c>
      <c r="T54" s="1011">
        <f t="shared" si="10"/>
        <v>0</v>
      </c>
      <c r="U54" s="1012">
        <f>U53+U33</f>
        <v>1025.4812235604384</v>
      </c>
      <c r="V54" s="157"/>
      <c r="W54" s="157"/>
      <c r="X54" s="157"/>
      <c r="Y54" s="157"/>
      <c r="Z54" s="157"/>
      <c r="AA54" s="157"/>
    </row>
  </sheetData>
  <mergeCells count="2">
    <mergeCell ref="A1:U1"/>
    <mergeCell ref="A2:U2"/>
  </mergeCells>
  <printOptions horizontalCentered="1"/>
  <pageMargins left="0.39370078740157483" right="0.39370078740157483" top="0.59055118110236227" bottom="0.35433070866141736" header="0.19685039370078741" footer="0.19685039370078741"/>
  <pageSetup paperSize="9" scale="72" firstPageNumber="24" orientation="portrait" useFirstPageNumber="1" r:id="rId1"/>
  <headerFooter scaleWithDoc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X54"/>
  <sheetViews>
    <sheetView zoomScale="106" zoomScaleNormal="106" zoomScaleSheetLayoutView="115" workbookViewId="0">
      <selection activeCell="V57" sqref="V57"/>
    </sheetView>
  </sheetViews>
  <sheetFormatPr defaultColWidth="9.140625" defaultRowHeight="12.75" x14ac:dyDescent="0.2"/>
  <cols>
    <col min="1" max="1" width="11.42578125" style="918" customWidth="1"/>
    <col min="2" max="2" width="7.140625" style="918" bestFit="1" customWidth="1"/>
    <col min="3" max="4" width="6.42578125" style="918" bestFit="1" customWidth="1"/>
    <col min="5" max="5" width="8.7109375" style="918" customWidth="1"/>
    <col min="6" max="8" width="6.42578125" style="918" bestFit="1" customWidth="1"/>
    <col min="9" max="9" width="6.140625" style="918" customWidth="1"/>
    <col min="10" max="10" width="7.28515625" style="918" bestFit="1" customWidth="1"/>
    <col min="11" max="14" width="6.42578125" style="918" bestFit="1" customWidth="1"/>
    <col min="15" max="15" width="6.42578125" style="918" customWidth="1"/>
    <col min="16" max="16" width="8.140625" style="921" bestFit="1" customWidth="1"/>
    <col min="17" max="17" width="6.42578125" style="918" bestFit="1" customWidth="1"/>
    <col min="18" max="18" width="4.7109375" style="918" customWidth="1"/>
    <col min="19" max="19" width="8.140625" style="921" bestFit="1" customWidth="1"/>
    <col min="20" max="20" width="5.42578125" style="918" customWidth="1"/>
    <col min="21" max="21" width="6.140625" style="918" bestFit="1" customWidth="1"/>
    <col min="22" max="16384" width="9.140625" style="918"/>
  </cols>
  <sheetData>
    <row r="1" spans="1:22" ht="18" customHeight="1" x14ac:dyDescent="0.2">
      <c r="A1" s="1603" t="s">
        <v>498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5"/>
    </row>
    <row r="2" spans="1:22" s="919" customFormat="1" ht="11.25" customHeight="1" x14ac:dyDescent="0.2">
      <c r="A2" s="1606" t="s">
        <v>347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1608"/>
    </row>
    <row r="3" spans="1:22" s="920" customFormat="1" ht="69.75" customHeight="1" x14ac:dyDescent="0.2">
      <c r="A3" s="686" t="s">
        <v>51</v>
      </c>
      <c r="B3" s="687" t="s">
        <v>78</v>
      </c>
      <c r="C3" s="684" t="s">
        <v>79</v>
      </c>
      <c r="D3" s="684" t="s">
        <v>178</v>
      </c>
      <c r="E3" s="690" t="s">
        <v>433</v>
      </c>
      <c r="F3" s="684" t="s">
        <v>80</v>
      </c>
      <c r="G3" s="684" t="s">
        <v>54</v>
      </c>
      <c r="H3" s="684" t="s">
        <v>82</v>
      </c>
      <c r="I3" s="684" t="s">
        <v>81</v>
      </c>
      <c r="J3" s="690" t="s">
        <v>120</v>
      </c>
      <c r="K3" s="684" t="s">
        <v>55</v>
      </c>
      <c r="L3" s="684" t="s">
        <v>83</v>
      </c>
      <c r="M3" s="684" t="s">
        <v>114</v>
      </c>
      <c r="N3" s="685" t="s">
        <v>179</v>
      </c>
      <c r="O3" s="691" t="s">
        <v>85</v>
      </c>
      <c r="P3" s="684" t="s">
        <v>315</v>
      </c>
      <c r="Q3" s="687" t="s">
        <v>91</v>
      </c>
      <c r="R3" s="691" t="s">
        <v>84</v>
      </c>
      <c r="S3" s="688" t="s">
        <v>86</v>
      </c>
    </row>
    <row r="4" spans="1:22" s="144" customFormat="1" ht="15.75" customHeight="1" x14ac:dyDescent="0.2">
      <c r="A4" s="457" t="s">
        <v>95</v>
      </c>
      <c r="B4" s="461" t="s">
        <v>96</v>
      </c>
      <c r="C4" s="458" t="s">
        <v>97</v>
      </c>
      <c r="D4" s="458" t="s">
        <v>98</v>
      </c>
      <c r="E4" s="458" t="s">
        <v>99</v>
      </c>
      <c r="F4" s="1231" t="s">
        <v>100</v>
      </c>
      <c r="G4" s="1231" t="s">
        <v>101</v>
      </c>
      <c r="H4" s="1232" t="s">
        <v>102</v>
      </c>
      <c r="I4" s="1231" t="s">
        <v>103</v>
      </c>
      <c r="J4" s="1232" t="s">
        <v>104</v>
      </c>
      <c r="K4" s="1231" t="s">
        <v>105</v>
      </c>
      <c r="L4" s="1231" t="s">
        <v>106</v>
      </c>
      <c r="M4" s="1231" t="s">
        <v>107</v>
      </c>
      <c r="N4" s="1231" t="s">
        <v>108</v>
      </c>
      <c r="O4" s="1231" t="s">
        <v>109</v>
      </c>
      <c r="P4" s="1231" t="s">
        <v>110</v>
      </c>
      <c r="Q4" s="1233" t="s">
        <v>111</v>
      </c>
      <c r="R4" s="1231" t="s">
        <v>112</v>
      </c>
      <c r="S4" s="1234" t="s">
        <v>113</v>
      </c>
    </row>
    <row r="5" spans="1:22" s="157" customFormat="1" ht="15.95" customHeight="1" x14ac:dyDescent="0.2">
      <c r="A5" s="148" t="s">
        <v>21</v>
      </c>
      <c r="B5" s="149">
        <v>41.324317069999999</v>
      </c>
      <c r="C5" s="149">
        <v>0.14692927</v>
      </c>
      <c r="D5" s="149"/>
      <c r="E5" s="149"/>
      <c r="F5" s="149">
        <v>0.40112766999999999</v>
      </c>
      <c r="G5" s="149">
        <v>1.2214362100000005</v>
      </c>
      <c r="H5" s="149"/>
      <c r="I5" s="149">
        <v>6.4876199999999981E-2</v>
      </c>
      <c r="J5" s="149"/>
      <c r="K5" s="149"/>
      <c r="L5" s="149"/>
      <c r="M5" s="149"/>
      <c r="N5" s="149"/>
      <c r="O5" s="149">
        <v>6.4592512300000022</v>
      </c>
      <c r="P5" s="151">
        <f t="shared" ref="P5:P12" si="0">SUM(B5:O5)</f>
        <v>49.617937650000002</v>
      </c>
      <c r="Q5" s="149">
        <v>0.13816024400000002</v>
      </c>
      <c r="R5" s="149"/>
      <c r="S5" s="1224">
        <f>SUM(P5:R5)</f>
        <v>49.756097894</v>
      </c>
    </row>
    <row r="6" spans="1:22" s="157" customFormat="1" ht="15.95" customHeight="1" x14ac:dyDescent="0.2">
      <c r="A6" s="148" t="s">
        <v>22</v>
      </c>
      <c r="B6" s="149">
        <v>29.556001271999996</v>
      </c>
      <c r="C6" s="149">
        <v>0.13842188</v>
      </c>
      <c r="D6" s="149">
        <v>0.84633848999999994</v>
      </c>
      <c r="E6" s="149">
        <v>5.7163725090000002</v>
      </c>
      <c r="F6" s="149"/>
      <c r="G6" s="149">
        <v>5.14352E-2</v>
      </c>
      <c r="H6" s="149">
        <v>0.39271022</v>
      </c>
      <c r="I6" s="149"/>
      <c r="J6" s="149"/>
      <c r="K6" s="149"/>
      <c r="L6" s="149"/>
      <c r="M6" s="149"/>
      <c r="N6" s="149"/>
      <c r="O6" s="149">
        <v>1.54528186</v>
      </c>
      <c r="P6" s="151">
        <f t="shared" si="0"/>
        <v>38.246561430999996</v>
      </c>
      <c r="Q6" s="149"/>
      <c r="R6" s="149"/>
      <c r="S6" s="1224">
        <f t="shared" ref="S6:S12" si="1">SUM(P6:R6)</f>
        <v>38.246561430999996</v>
      </c>
    </row>
    <row r="7" spans="1:22" s="157" customFormat="1" ht="15.95" customHeight="1" x14ac:dyDescent="0.2">
      <c r="A7" s="148" t="s">
        <v>23</v>
      </c>
      <c r="B7" s="149">
        <v>70.208373047999999</v>
      </c>
      <c r="C7" s="149">
        <v>2.0846130000000005</v>
      </c>
      <c r="D7" s="149">
        <v>0.118879</v>
      </c>
      <c r="E7" s="149">
        <v>3.0024540000000002</v>
      </c>
      <c r="F7" s="149"/>
      <c r="G7" s="149">
        <v>1.4825E-2</v>
      </c>
      <c r="H7" s="149">
        <v>0.14822099999999999</v>
      </c>
      <c r="I7" s="149">
        <v>0.72640800000000005</v>
      </c>
      <c r="J7" s="149"/>
      <c r="K7" s="149"/>
      <c r="L7" s="149"/>
      <c r="M7" s="149"/>
      <c r="N7" s="149"/>
      <c r="O7" s="149">
        <v>9.3836010049999903</v>
      </c>
      <c r="P7" s="151">
        <f t="shared" si="0"/>
        <v>85.687374053000013</v>
      </c>
      <c r="Q7" s="149"/>
      <c r="R7" s="149"/>
      <c r="S7" s="1224">
        <f t="shared" si="1"/>
        <v>85.687374053000013</v>
      </c>
      <c r="T7" s="158"/>
      <c r="U7" s="158"/>
    </row>
    <row r="8" spans="1:22" s="157" customFormat="1" ht="15.95" customHeight="1" x14ac:dyDescent="0.2">
      <c r="A8" s="148" t="s">
        <v>24</v>
      </c>
      <c r="B8" s="149">
        <v>118.50693456600042</v>
      </c>
      <c r="C8" s="149">
        <v>7.9124657400000311</v>
      </c>
      <c r="D8" s="149"/>
      <c r="E8" s="149"/>
      <c r="F8" s="149"/>
      <c r="G8" s="149">
        <v>0.30007033000000033</v>
      </c>
      <c r="H8" s="149"/>
      <c r="I8" s="149">
        <v>0.27426226999999975</v>
      </c>
      <c r="J8" s="149"/>
      <c r="K8" s="149"/>
      <c r="L8" s="149"/>
      <c r="M8" s="149"/>
      <c r="N8" s="149"/>
      <c r="O8" s="149">
        <v>10.704027639999943</v>
      </c>
      <c r="P8" s="151">
        <f t="shared" si="0"/>
        <v>137.69776054600038</v>
      </c>
      <c r="Q8" s="149"/>
      <c r="R8" s="149"/>
      <c r="S8" s="1224">
        <f t="shared" si="1"/>
        <v>137.69776054600038</v>
      </c>
    </row>
    <row r="9" spans="1:22" s="157" customFormat="1" ht="15.95" customHeight="1" x14ac:dyDescent="0.2">
      <c r="A9" s="148" t="s">
        <v>25</v>
      </c>
      <c r="B9" s="149">
        <v>57.992400280000034</v>
      </c>
      <c r="C9" s="149">
        <v>2.6093802900000003</v>
      </c>
      <c r="D9" s="149"/>
      <c r="E9" s="149"/>
      <c r="F9" s="149"/>
      <c r="G9" s="149">
        <v>1.9409160600000066</v>
      </c>
      <c r="H9" s="149"/>
      <c r="I9" s="149">
        <v>0.43888857000000037</v>
      </c>
      <c r="J9" s="149"/>
      <c r="K9" s="149">
        <v>4.8170669999999992E-2</v>
      </c>
      <c r="L9" s="149">
        <v>0.10313296000000001</v>
      </c>
      <c r="M9" s="149">
        <v>8.3169780000000054E-2</v>
      </c>
      <c r="N9" s="149">
        <v>1.4246700000000001E-3</v>
      </c>
      <c r="O9" s="149">
        <v>5.3376003100000071</v>
      </c>
      <c r="P9" s="151">
        <f t="shared" si="0"/>
        <v>68.555083590000052</v>
      </c>
      <c r="Q9" s="149">
        <v>3.296995E-3</v>
      </c>
      <c r="R9" s="149"/>
      <c r="S9" s="1224">
        <f t="shared" si="1"/>
        <v>68.558380585000052</v>
      </c>
    </row>
    <row r="10" spans="1:22" s="157" customFormat="1" ht="15.95" customHeight="1" x14ac:dyDescent="0.2">
      <c r="A10" s="148" t="s">
        <v>26</v>
      </c>
      <c r="B10" s="149">
        <v>137.87467062000133</v>
      </c>
      <c r="C10" s="149">
        <v>7.5905664900000032</v>
      </c>
      <c r="D10" s="149">
        <v>0.33278098</v>
      </c>
      <c r="E10" s="149"/>
      <c r="F10" s="149"/>
      <c r="G10" s="149">
        <v>2.1173462100000053</v>
      </c>
      <c r="H10" s="149">
        <v>0.52598851999999952</v>
      </c>
      <c r="I10" s="149">
        <v>3.8534163300000097</v>
      </c>
      <c r="J10" s="149"/>
      <c r="K10" s="149"/>
      <c r="L10" s="149"/>
      <c r="M10" s="149"/>
      <c r="N10" s="149"/>
      <c r="O10" s="149">
        <v>18.448742590000013</v>
      </c>
      <c r="P10" s="151">
        <f t="shared" si="0"/>
        <v>170.74351174000137</v>
      </c>
      <c r="Q10" s="149">
        <v>6.7228000000000001E-3</v>
      </c>
      <c r="R10" s="149"/>
      <c r="S10" s="1224">
        <f>SUM(P10:R10)</f>
        <v>170.75023454000137</v>
      </c>
    </row>
    <row r="11" spans="1:22" s="157" customFormat="1" ht="15.95" customHeight="1" x14ac:dyDescent="0.2">
      <c r="A11" s="148" t="s">
        <v>27</v>
      </c>
      <c r="B11" s="149">
        <v>159.93365308600002</v>
      </c>
      <c r="C11" s="149">
        <v>32.384908530000004</v>
      </c>
      <c r="D11" s="149"/>
      <c r="E11" s="149"/>
      <c r="F11" s="149"/>
      <c r="G11" s="149">
        <v>0.19208354999999999</v>
      </c>
      <c r="H11" s="149"/>
      <c r="I11" s="149">
        <v>1.85708853</v>
      </c>
      <c r="J11" s="149">
        <v>0.54197012000000011</v>
      </c>
      <c r="K11" s="149"/>
      <c r="L11" s="149"/>
      <c r="M11" s="149"/>
      <c r="N11" s="149"/>
      <c r="O11" s="149">
        <v>17.1118661</v>
      </c>
      <c r="P11" s="151">
        <f t="shared" si="0"/>
        <v>212.02156991600003</v>
      </c>
      <c r="Q11" s="149"/>
      <c r="R11" s="149"/>
      <c r="S11" s="1224">
        <f t="shared" si="1"/>
        <v>212.02156991600003</v>
      </c>
    </row>
    <row r="12" spans="1:22" s="157" customFormat="1" ht="15.95" customHeight="1" x14ac:dyDescent="0.2">
      <c r="A12" s="148" t="s">
        <v>28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>
        <v>0.26253899999999997</v>
      </c>
      <c r="P12" s="151">
        <f t="shared" si="0"/>
        <v>0.26253899999999997</v>
      </c>
      <c r="Q12" s="149"/>
      <c r="R12" s="149"/>
      <c r="S12" s="1224">
        <f t="shared" si="1"/>
        <v>0.26253899999999997</v>
      </c>
    </row>
    <row r="13" spans="1:22" s="279" customFormat="1" x14ac:dyDescent="0.2">
      <c r="A13" s="1009" t="s">
        <v>324</v>
      </c>
      <c r="B13" s="1010">
        <f t="shared" ref="B13:S13" si="2">SUM(B5:B12)</f>
        <v>615.39634994200185</v>
      </c>
      <c r="C13" s="1011">
        <f t="shared" si="2"/>
        <v>52.86728520000004</v>
      </c>
      <c r="D13" s="1011">
        <f t="shared" si="2"/>
        <v>1.29799847</v>
      </c>
      <c r="E13" s="1011">
        <f t="shared" si="2"/>
        <v>8.7188265089999994</v>
      </c>
      <c r="F13" s="1011">
        <f t="shared" si="2"/>
        <v>0.40112766999999999</v>
      </c>
      <c r="G13" s="1011">
        <f t="shared" si="2"/>
        <v>5.8381125600000132</v>
      </c>
      <c r="H13" s="1011">
        <f t="shared" si="2"/>
        <v>1.0669197399999995</v>
      </c>
      <c r="I13" s="1011">
        <f t="shared" si="2"/>
        <v>7.2149399000000098</v>
      </c>
      <c r="J13" s="1011">
        <f t="shared" si="2"/>
        <v>0.54197012000000011</v>
      </c>
      <c r="K13" s="1011">
        <f t="shared" si="2"/>
        <v>4.8170669999999992E-2</v>
      </c>
      <c r="L13" s="1011">
        <f t="shared" si="2"/>
        <v>0.10313296000000001</v>
      </c>
      <c r="M13" s="1011">
        <f t="shared" si="2"/>
        <v>8.3169780000000054E-2</v>
      </c>
      <c r="N13" s="1011">
        <f t="shared" si="2"/>
        <v>1.4246700000000001E-3</v>
      </c>
      <c r="O13" s="1011">
        <f t="shared" si="2"/>
        <v>69.25290973499996</v>
      </c>
      <c r="P13" s="1011">
        <f t="shared" si="2"/>
        <v>762.83233792600174</v>
      </c>
      <c r="Q13" s="1011">
        <f t="shared" si="2"/>
        <v>0.14818003900000001</v>
      </c>
      <c r="R13" s="1011">
        <f t="shared" si="2"/>
        <v>0</v>
      </c>
      <c r="S13" s="1012">
        <f t="shared" si="2"/>
        <v>762.98051796500192</v>
      </c>
      <c r="T13" s="157"/>
    </row>
    <row r="14" spans="1:22" s="157" customFormat="1" ht="15.95" customHeight="1" x14ac:dyDescent="0.2">
      <c r="A14" s="148" t="s">
        <v>29</v>
      </c>
      <c r="B14" s="149">
        <v>59.541494200000002</v>
      </c>
      <c r="C14" s="149">
        <v>1.68672062</v>
      </c>
      <c r="D14" s="149"/>
      <c r="E14" s="149"/>
      <c r="F14" s="149"/>
      <c r="G14" s="149">
        <v>1.2671531599999999</v>
      </c>
      <c r="H14" s="149">
        <v>3.3270000000000001E-4</v>
      </c>
      <c r="I14" s="149">
        <v>0.13726841000000001</v>
      </c>
      <c r="J14" s="149">
        <v>9.8714440000000001E-2</v>
      </c>
      <c r="K14" s="149">
        <v>0.15542800000000001</v>
      </c>
      <c r="L14" s="149">
        <v>0.71086368999999994</v>
      </c>
      <c r="M14" s="149">
        <v>0.14884549999999999</v>
      </c>
      <c r="N14" s="149">
        <v>9.4030000000000006E-5</v>
      </c>
      <c r="O14" s="149">
        <v>1.5170845199999998</v>
      </c>
      <c r="P14" s="151">
        <f t="shared" ref="P14:P32" si="3">SUM(B14:O14)</f>
        <v>65.263999269999999</v>
      </c>
      <c r="Q14" s="149">
        <v>3.9130000000000007E-5</v>
      </c>
      <c r="R14" s="149"/>
      <c r="S14" s="152">
        <f t="shared" ref="S14:S32" si="4">SUM(P14:R14)</f>
        <v>65.264038400000004</v>
      </c>
    </row>
    <row r="15" spans="1:22" s="157" customFormat="1" ht="15.95" customHeight="1" x14ac:dyDescent="0.2">
      <c r="A15" s="148" t="s">
        <v>32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>
        <v>2.8869999999999998E-3</v>
      </c>
      <c r="O15" s="149"/>
      <c r="P15" s="151">
        <f t="shared" si="3"/>
        <v>2.8869999999999998E-3</v>
      </c>
      <c r="Q15" s="149"/>
      <c r="R15" s="149"/>
      <c r="S15" s="152">
        <f t="shared" si="4"/>
        <v>2.8869999999999998E-3</v>
      </c>
      <c r="T15"/>
      <c r="V15" s="147"/>
    </row>
    <row r="16" spans="1:22" s="157" customFormat="1" ht="15.95" customHeight="1" x14ac:dyDescent="0.2">
      <c r="A16" s="148" t="s">
        <v>30</v>
      </c>
      <c r="B16" s="149">
        <v>3.4100652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51">
        <f t="shared" si="3"/>
        <v>3.4100652</v>
      </c>
      <c r="Q16" s="149"/>
      <c r="R16" s="149"/>
      <c r="S16" s="152">
        <f t="shared" si="4"/>
        <v>3.4100652</v>
      </c>
      <c r="T16"/>
      <c r="V16" s="147"/>
    </row>
    <row r="17" spans="1:22" s="157" customFormat="1" ht="15.95" customHeight="1" x14ac:dyDescent="0.2">
      <c r="A17" s="148" t="s">
        <v>31</v>
      </c>
      <c r="B17" s="149"/>
      <c r="C17" s="149"/>
      <c r="D17" s="149"/>
      <c r="E17" s="149">
        <v>8.9674699999999996E-2</v>
      </c>
      <c r="F17" s="149">
        <v>9.6693830000000008E-2</v>
      </c>
      <c r="G17" s="149"/>
      <c r="H17" s="149"/>
      <c r="I17" s="149"/>
      <c r="J17" s="149"/>
      <c r="K17" s="149"/>
      <c r="L17" s="149"/>
      <c r="M17" s="149"/>
      <c r="N17" s="149"/>
      <c r="O17" s="149"/>
      <c r="P17" s="151">
        <f t="shared" si="3"/>
        <v>0.18636853</v>
      </c>
      <c r="Q17" s="149"/>
      <c r="R17" s="149"/>
      <c r="S17" s="152">
        <f t="shared" si="4"/>
        <v>0.18636853</v>
      </c>
      <c r="T17"/>
      <c r="U17" s="147"/>
      <c r="V17" s="147"/>
    </row>
    <row r="18" spans="1:22" s="157" customFormat="1" ht="15.95" customHeight="1" x14ac:dyDescent="0.2">
      <c r="A18" s="148" t="s">
        <v>69</v>
      </c>
      <c r="B18" s="149"/>
      <c r="C18" s="149"/>
      <c r="D18" s="149"/>
      <c r="E18" s="149">
        <v>0.49753399999999998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51">
        <f t="shared" si="3"/>
        <v>0.49753399999999998</v>
      </c>
      <c r="Q18" s="149"/>
      <c r="R18" s="149"/>
      <c r="S18" s="152">
        <f t="shared" si="4"/>
        <v>0.49753399999999998</v>
      </c>
      <c r="T18"/>
      <c r="V18" s="147"/>
    </row>
    <row r="19" spans="1:22" s="157" customFormat="1" ht="15.95" customHeight="1" x14ac:dyDescent="0.2">
      <c r="A19" s="148" t="s">
        <v>77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>
        <v>3.4588000000000001E-2</v>
      </c>
      <c r="O19" s="149">
        <v>9.6917680000000006E-2</v>
      </c>
      <c r="P19" s="151">
        <f t="shared" si="3"/>
        <v>0.13150568000000001</v>
      </c>
      <c r="Q19" s="149"/>
      <c r="R19" s="149"/>
      <c r="S19" s="152">
        <f t="shared" si="4"/>
        <v>0.13150568000000001</v>
      </c>
      <c r="T19"/>
      <c r="V19" s="147"/>
    </row>
    <row r="20" spans="1:22" s="157" customFormat="1" ht="15.95" customHeight="1" x14ac:dyDescent="0.2">
      <c r="A20" s="148" t="s">
        <v>217</v>
      </c>
      <c r="B20" s="149">
        <v>16.0448293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51">
        <f t="shared" si="3"/>
        <v>16.0448293</v>
      </c>
      <c r="Q20" s="149"/>
      <c r="R20" s="149"/>
      <c r="S20" s="152">
        <f t="shared" si="4"/>
        <v>16.0448293</v>
      </c>
      <c r="T20"/>
      <c r="V20" s="147"/>
    </row>
    <row r="21" spans="1:22" s="157" customFormat="1" ht="15.95" customHeight="1" x14ac:dyDescent="0.2">
      <c r="A21" s="148" t="s">
        <v>254</v>
      </c>
      <c r="B21" s="149">
        <v>40.69711117643665</v>
      </c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51">
        <f t="shared" si="3"/>
        <v>40.69711117643665</v>
      </c>
      <c r="Q21" s="149"/>
      <c r="R21" s="149"/>
      <c r="S21" s="152">
        <f t="shared" si="4"/>
        <v>40.69711117643665</v>
      </c>
      <c r="T21"/>
      <c r="V21" s="147"/>
    </row>
    <row r="22" spans="1:22" s="157" customFormat="1" ht="15.95" customHeight="1" x14ac:dyDescent="0.2">
      <c r="A22" s="148" t="s">
        <v>185</v>
      </c>
      <c r="B22" s="149">
        <v>21.510261679999999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51">
        <f t="shared" si="3"/>
        <v>21.510261679999999</v>
      </c>
      <c r="Q22" s="149"/>
      <c r="R22" s="149"/>
      <c r="S22" s="152">
        <f t="shared" si="4"/>
        <v>21.510261679999999</v>
      </c>
      <c r="T22"/>
      <c r="V22" s="147"/>
    </row>
    <row r="23" spans="1:22" s="157" customFormat="1" ht="15.95" customHeight="1" x14ac:dyDescent="0.2">
      <c r="A23" s="148" t="s">
        <v>299</v>
      </c>
      <c r="B23" s="149">
        <v>4.4069510000000003</v>
      </c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51">
        <f t="shared" si="3"/>
        <v>4.4069510000000003</v>
      </c>
      <c r="Q23" s="149"/>
      <c r="R23" s="149"/>
      <c r="S23" s="152">
        <f t="shared" si="4"/>
        <v>4.4069510000000003</v>
      </c>
      <c r="T23"/>
      <c r="V23" s="147"/>
    </row>
    <row r="24" spans="1:22" s="157" customFormat="1" ht="15.95" customHeight="1" x14ac:dyDescent="0.2">
      <c r="A24" s="148" t="s">
        <v>448</v>
      </c>
      <c r="B24" s="149">
        <v>2.4972901900000002</v>
      </c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1">
        <f t="shared" si="3"/>
        <v>2.4972901900000002</v>
      </c>
      <c r="Q24" s="149"/>
      <c r="R24" s="149"/>
      <c r="S24" s="152">
        <f t="shared" si="4"/>
        <v>2.4972901900000002</v>
      </c>
      <c r="T24"/>
      <c r="V24" s="147"/>
    </row>
    <row r="25" spans="1:22" s="157" customFormat="1" ht="15.95" customHeight="1" x14ac:dyDescent="0.2">
      <c r="A25" s="148" t="s">
        <v>297</v>
      </c>
      <c r="B25" s="149">
        <v>9.6663124709999995</v>
      </c>
      <c r="C25" s="149"/>
      <c r="D25" s="149"/>
      <c r="E25" s="149"/>
      <c r="F25" s="149"/>
      <c r="G25" s="149"/>
      <c r="H25" s="149"/>
      <c r="I25" s="149"/>
      <c r="J25" s="149">
        <v>1.0182990399999996</v>
      </c>
      <c r="K25" s="149"/>
      <c r="L25" s="149"/>
      <c r="M25" s="149"/>
      <c r="N25" s="149"/>
      <c r="O25" s="149"/>
      <c r="P25" s="151">
        <f t="shared" si="3"/>
        <v>10.684611511</v>
      </c>
      <c r="Q25" s="149"/>
      <c r="R25" s="149"/>
      <c r="S25" s="152">
        <f t="shared" si="4"/>
        <v>10.684611511</v>
      </c>
      <c r="T25"/>
      <c r="U25" s="147"/>
      <c r="V25" s="147"/>
    </row>
    <row r="26" spans="1:22" s="157" customFormat="1" ht="15.95" customHeight="1" x14ac:dyDescent="0.2">
      <c r="A26" s="148" t="s">
        <v>331</v>
      </c>
      <c r="B26" s="149">
        <v>0.74058399999999991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51">
        <f t="shared" si="3"/>
        <v>0.74058399999999991</v>
      </c>
      <c r="Q26" s="149"/>
      <c r="R26" s="149"/>
      <c r="S26" s="152">
        <f t="shared" si="4"/>
        <v>0.74058399999999991</v>
      </c>
      <c r="T26"/>
      <c r="V26" s="147"/>
    </row>
    <row r="27" spans="1:22" s="157" customFormat="1" ht="15.95" customHeight="1" x14ac:dyDescent="0.2">
      <c r="A27" s="148" t="s">
        <v>458</v>
      </c>
      <c r="B27" s="149">
        <v>6.5584130629999997</v>
      </c>
      <c r="C27" s="149">
        <v>3.2352152499999995</v>
      </c>
      <c r="D27" s="149">
        <v>0.68207241000000007</v>
      </c>
      <c r="E27" s="149"/>
      <c r="F27" s="149"/>
      <c r="G27" s="149">
        <v>0.15906195000000001</v>
      </c>
      <c r="H27" s="149"/>
      <c r="I27" s="149">
        <v>0.84478658000000006</v>
      </c>
      <c r="J27" s="149">
        <v>3.2041336400000002</v>
      </c>
      <c r="K27" s="149"/>
      <c r="L27" s="149"/>
      <c r="M27" s="149"/>
      <c r="N27" s="149"/>
      <c r="O27" s="149">
        <v>2.0208726440000002</v>
      </c>
      <c r="P27" s="151">
        <f t="shared" si="3"/>
        <v>16.704555536999997</v>
      </c>
      <c r="Q27" s="149"/>
      <c r="R27" s="149"/>
      <c r="S27" s="152">
        <f t="shared" si="4"/>
        <v>16.704555536999997</v>
      </c>
      <c r="T27"/>
      <c r="V27" s="147"/>
    </row>
    <row r="28" spans="1:22" s="157" customFormat="1" ht="15.95" customHeight="1" x14ac:dyDescent="0.2">
      <c r="A28" s="148" t="s">
        <v>351</v>
      </c>
      <c r="B28" s="149"/>
      <c r="C28" s="149">
        <v>5.0545425699999997</v>
      </c>
      <c r="D28" s="149"/>
      <c r="E28" s="149"/>
      <c r="F28" s="149"/>
      <c r="G28" s="149">
        <v>0.56170399999999998</v>
      </c>
      <c r="H28" s="149"/>
      <c r="I28" s="149"/>
      <c r="J28" s="149"/>
      <c r="K28" s="149"/>
      <c r="L28" s="149"/>
      <c r="M28" s="149"/>
      <c r="N28" s="149"/>
      <c r="O28" s="149"/>
      <c r="P28" s="151">
        <f t="shared" si="3"/>
        <v>5.6162465699999995</v>
      </c>
      <c r="Q28" s="149"/>
      <c r="R28" s="149"/>
      <c r="S28" s="152">
        <f t="shared" si="4"/>
        <v>5.6162465699999995</v>
      </c>
      <c r="T28"/>
      <c r="U28" s="147"/>
      <c r="V28" s="147"/>
    </row>
    <row r="29" spans="1:22" s="157" customFormat="1" ht="15.95" customHeight="1" x14ac:dyDescent="0.2">
      <c r="A29" s="148" t="s">
        <v>373</v>
      </c>
      <c r="B29" s="149">
        <v>6.9976947799999998</v>
      </c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1">
        <f t="shared" si="3"/>
        <v>6.9976947799999998</v>
      </c>
      <c r="Q29" s="149"/>
      <c r="R29" s="149"/>
      <c r="S29" s="152">
        <f t="shared" si="4"/>
        <v>6.9976947799999998</v>
      </c>
      <c r="T29"/>
      <c r="V29" s="147"/>
    </row>
    <row r="30" spans="1:22" s="157" customFormat="1" ht="15.95" customHeight="1" x14ac:dyDescent="0.2">
      <c r="A30" s="148" t="s">
        <v>372</v>
      </c>
      <c r="B30" s="149">
        <v>3.8343470000000002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1">
        <f t="shared" si="3"/>
        <v>3.8343470000000002</v>
      </c>
      <c r="Q30" s="149"/>
      <c r="R30" s="149"/>
      <c r="S30" s="152">
        <f t="shared" si="4"/>
        <v>3.8343470000000002</v>
      </c>
      <c r="T30"/>
      <c r="V30" s="147"/>
    </row>
    <row r="31" spans="1:22" s="157" customFormat="1" ht="15.95" customHeight="1" x14ac:dyDescent="0.2">
      <c r="A31" s="148" t="s">
        <v>349</v>
      </c>
      <c r="B31" s="149">
        <v>3.4501559999999998</v>
      </c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51">
        <f t="shared" si="3"/>
        <v>3.4501559999999998</v>
      </c>
      <c r="Q31" s="149"/>
      <c r="R31" s="149"/>
      <c r="S31" s="152">
        <f t="shared" si="4"/>
        <v>3.4501559999999998</v>
      </c>
      <c r="T31"/>
      <c r="V31" s="147"/>
    </row>
    <row r="32" spans="1:22" s="157" customFormat="1" ht="15.95" customHeight="1" x14ac:dyDescent="0.2">
      <c r="A32" s="148" t="s">
        <v>447</v>
      </c>
      <c r="B32" s="149"/>
      <c r="C32" s="149">
        <v>2.7199999910000003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1">
        <f t="shared" si="3"/>
        <v>2.7199999910000003</v>
      </c>
      <c r="Q32" s="149"/>
      <c r="R32" s="149"/>
      <c r="S32" s="152">
        <f t="shared" si="4"/>
        <v>2.7199999910000003</v>
      </c>
      <c r="T32"/>
      <c r="U32" s="147"/>
      <c r="V32" s="147"/>
    </row>
    <row r="33" spans="1:22" s="272" customFormat="1" x14ac:dyDescent="0.2">
      <c r="A33" s="1009" t="s">
        <v>92</v>
      </c>
      <c r="B33" s="1010">
        <f t="shared" ref="B33:S33" si="5">SUM(B13:B32)</f>
        <v>794.75186000243832</v>
      </c>
      <c r="C33" s="1011">
        <f t="shared" si="5"/>
        <v>65.563763631000043</v>
      </c>
      <c r="D33" s="1011">
        <f t="shared" si="5"/>
        <v>1.98007088</v>
      </c>
      <c r="E33" s="1011">
        <f t="shared" si="5"/>
        <v>9.3060352089999991</v>
      </c>
      <c r="F33" s="1011">
        <f t="shared" si="5"/>
        <v>0.49782150000000003</v>
      </c>
      <c r="G33" s="1011">
        <f t="shared" si="5"/>
        <v>7.8260316700000123</v>
      </c>
      <c r="H33" s="1011">
        <f t="shared" si="5"/>
        <v>1.0672524399999994</v>
      </c>
      <c r="I33" s="1011">
        <f t="shared" si="5"/>
        <v>8.1969948900000098</v>
      </c>
      <c r="J33" s="1011">
        <f t="shared" si="5"/>
        <v>4.8631172399999993</v>
      </c>
      <c r="K33" s="1011">
        <f t="shared" si="5"/>
        <v>0.20359867000000001</v>
      </c>
      <c r="L33" s="1011">
        <f t="shared" si="5"/>
        <v>0.81399664999999999</v>
      </c>
      <c r="M33" s="1011">
        <f t="shared" si="5"/>
        <v>0.23201528000000005</v>
      </c>
      <c r="N33" s="1011">
        <f t="shared" si="5"/>
        <v>3.8993699999999999E-2</v>
      </c>
      <c r="O33" s="1011">
        <f t="shared" si="5"/>
        <v>72.887784578999955</v>
      </c>
      <c r="P33" s="1011">
        <f>SUM(P13:P32)</f>
        <v>968.22933634143828</v>
      </c>
      <c r="Q33" s="1011">
        <f t="shared" si="5"/>
        <v>0.14821916900000001</v>
      </c>
      <c r="R33" s="1011">
        <f t="shared" si="5"/>
        <v>0</v>
      </c>
      <c r="S33" s="1012">
        <f t="shared" si="5"/>
        <v>968.37755551043847</v>
      </c>
      <c r="T33"/>
      <c r="U33" s="147"/>
      <c r="V33" s="147"/>
    </row>
    <row r="34" spans="1:22" s="157" customFormat="1" ht="15.95" customHeight="1" x14ac:dyDescent="0.2">
      <c r="A34" s="148" t="s">
        <v>176</v>
      </c>
      <c r="B34" s="149"/>
      <c r="C34" s="149"/>
      <c r="D34" s="149"/>
      <c r="E34" s="149">
        <v>6.1795405199999998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1">
        <f t="shared" ref="P34:P52" si="6">SUM(B34:O34)</f>
        <v>6.1795405199999998</v>
      </c>
      <c r="Q34" s="150">
        <v>8.4000000000000009E-5</v>
      </c>
      <c r="R34" s="150"/>
      <c r="S34" s="152">
        <f>P34+Q34</f>
        <v>6.17962452</v>
      </c>
      <c r="T34"/>
      <c r="U34" s="147"/>
      <c r="V34" s="147"/>
    </row>
    <row r="35" spans="1:22" s="157" customFormat="1" ht="15.95" customHeight="1" x14ac:dyDescent="0.2">
      <c r="A35" s="148" t="s">
        <v>241</v>
      </c>
      <c r="B35" s="149">
        <v>1.2026515600000001</v>
      </c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>
        <v>0.17449561999999996</v>
      </c>
      <c r="P35" s="151">
        <f t="shared" si="6"/>
        <v>1.3771471800000001</v>
      </c>
      <c r="Q35" s="150"/>
      <c r="R35" s="150"/>
      <c r="S35" s="152">
        <f t="shared" ref="S35:S52" si="7">P35+Q35</f>
        <v>1.3771471800000001</v>
      </c>
      <c r="T35"/>
      <c r="U35" s="147"/>
      <c r="V35" s="147"/>
    </row>
    <row r="36" spans="1:22" s="157" customFormat="1" ht="15.95" customHeight="1" x14ac:dyDescent="0.2">
      <c r="A36" s="148" t="s">
        <v>119</v>
      </c>
      <c r="B36" s="149"/>
      <c r="C36" s="150">
        <v>0.30009712999999999</v>
      </c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1">
        <f t="shared" si="6"/>
        <v>0.30009712999999999</v>
      </c>
      <c r="Q36" s="150"/>
      <c r="R36" s="150"/>
      <c r="S36" s="152">
        <f t="shared" si="7"/>
        <v>0.30009712999999999</v>
      </c>
      <c r="T36"/>
      <c r="U36" s="147"/>
    </row>
    <row r="37" spans="1:22" s="157" customFormat="1" ht="15.95" customHeight="1" x14ac:dyDescent="0.2">
      <c r="A37" s="148" t="s">
        <v>213</v>
      </c>
      <c r="B37" s="149">
        <v>18.034604210000001</v>
      </c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51">
        <f t="shared" si="6"/>
        <v>18.034604210000001</v>
      </c>
      <c r="Q37" s="149"/>
      <c r="R37" s="149"/>
      <c r="S37" s="152">
        <f t="shared" si="7"/>
        <v>18.034604210000001</v>
      </c>
      <c r="T37"/>
      <c r="V37" s="147"/>
    </row>
    <row r="38" spans="1:22" s="157" customFormat="1" ht="15.95" customHeight="1" x14ac:dyDescent="0.2">
      <c r="A38" s="148" t="s">
        <v>239</v>
      </c>
      <c r="B38" s="149"/>
      <c r="C38" s="149">
        <v>0.42820999999999998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51">
        <f t="shared" si="6"/>
        <v>0.42820999999999998</v>
      </c>
      <c r="Q38" s="149"/>
      <c r="R38" s="149"/>
      <c r="S38" s="152">
        <f t="shared" si="7"/>
        <v>0.42820999999999998</v>
      </c>
      <c r="T38"/>
    </row>
    <row r="39" spans="1:22" s="157" customFormat="1" ht="15.95" customHeight="1" x14ac:dyDescent="0.2">
      <c r="A39" s="148" t="s">
        <v>130</v>
      </c>
      <c r="B39" s="149"/>
      <c r="C39" s="149">
        <v>3.6470999999999996E-2</v>
      </c>
      <c r="D39" s="149"/>
      <c r="E39" s="149"/>
      <c r="F39" s="149"/>
      <c r="G39" s="149"/>
      <c r="H39" s="149"/>
      <c r="I39" s="149">
        <v>7.937000000000001E-2</v>
      </c>
      <c r="J39" s="149"/>
      <c r="K39" s="149"/>
      <c r="L39" s="149"/>
      <c r="M39" s="149"/>
      <c r="N39" s="149"/>
      <c r="O39" s="149"/>
      <c r="P39" s="151">
        <f t="shared" si="6"/>
        <v>0.115841</v>
      </c>
      <c r="Q39" s="149"/>
      <c r="R39" s="149"/>
      <c r="S39" s="152">
        <f t="shared" si="7"/>
        <v>0.115841</v>
      </c>
      <c r="T39"/>
      <c r="V39" s="147"/>
    </row>
    <row r="40" spans="1:22" s="157" customFormat="1" ht="15.95" customHeight="1" x14ac:dyDescent="0.2">
      <c r="A40" s="148" t="s">
        <v>240</v>
      </c>
      <c r="B40" s="149">
        <v>4.03724449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51">
        <f t="shared" si="6"/>
        <v>4.03724449</v>
      </c>
      <c r="Q40" s="149"/>
      <c r="R40" s="149"/>
      <c r="S40" s="152">
        <f t="shared" si="7"/>
        <v>4.03724449</v>
      </c>
      <c r="T40"/>
      <c r="V40" s="147"/>
    </row>
    <row r="41" spans="1:22" s="157" customFormat="1" ht="15.95" customHeight="1" x14ac:dyDescent="0.2">
      <c r="A41" s="148" t="s">
        <v>143</v>
      </c>
      <c r="B41" s="149">
        <v>13.272409529999999</v>
      </c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51">
        <f t="shared" si="6"/>
        <v>13.272409529999999</v>
      </c>
      <c r="Q41" s="149"/>
      <c r="R41" s="149"/>
      <c r="S41" s="152">
        <f t="shared" si="7"/>
        <v>13.272409529999999</v>
      </c>
      <c r="T41"/>
      <c r="U41" s="147"/>
      <c r="V41" s="147"/>
    </row>
    <row r="42" spans="1:22" s="157" customFormat="1" ht="15.95" customHeight="1" x14ac:dyDescent="0.2">
      <c r="A42" s="148" t="s">
        <v>33</v>
      </c>
      <c r="B42" s="149">
        <v>0.1</v>
      </c>
      <c r="C42" s="149">
        <v>3.1331942200000005</v>
      </c>
      <c r="D42" s="149">
        <v>0.5665464400000001</v>
      </c>
      <c r="E42" s="149"/>
      <c r="F42" s="149"/>
      <c r="G42" s="149"/>
      <c r="H42" s="149"/>
      <c r="I42" s="149">
        <v>3.4135034700000007</v>
      </c>
      <c r="J42" s="149"/>
      <c r="K42" s="149"/>
      <c r="L42" s="149"/>
      <c r="M42" s="149"/>
      <c r="N42" s="149"/>
      <c r="O42" s="149"/>
      <c r="P42" s="151">
        <f t="shared" si="6"/>
        <v>7.2132441300000014</v>
      </c>
      <c r="Q42" s="149"/>
      <c r="R42" s="149"/>
      <c r="S42" s="152">
        <f t="shared" si="7"/>
        <v>7.2132441300000014</v>
      </c>
      <c r="T42"/>
      <c r="V42" s="147"/>
    </row>
    <row r="43" spans="1:22" s="157" customFormat="1" ht="15.95" customHeight="1" x14ac:dyDescent="0.2">
      <c r="A43" s="148" t="s">
        <v>255</v>
      </c>
      <c r="B43" s="149"/>
      <c r="C43" s="149"/>
      <c r="D43" s="149"/>
      <c r="E43" s="149"/>
      <c r="F43" s="149"/>
      <c r="G43" s="149">
        <v>0.30348899999999995</v>
      </c>
      <c r="H43" s="149"/>
      <c r="I43" s="149"/>
      <c r="J43" s="149"/>
      <c r="K43" s="149"/>
      <c r="L43" s="149"/>
      <c r="M43" s="149"/>
      <c r="N43" s="149"/>
      <c r="O43" s="149"/>
      <c r="P43" s="151">
        <f t="shared" si="6"/>
        <v>0.30348899999999995</v>
      </c>
      <c r="Q43" s="149"/>
      <c r="R43" s="149"/>
      <c r="S43" s="152">
        <f t="shared" si="7"/>
        <v>0.30348899999999995</v>
      </c>
      <c r="T43"/>
      <c r="U43" s="147"/>
      <c r="V43" s="147"/>
    </row>
    <row r="44" spans="1:22" s="157" customFormat="1" ht="15.95" customHeight="1" x14ac:dyDescent="0.2">
      <c r="A44" s="148" t="s">
        <v>190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1">
        <f t="shared" si="6"/>
        <v>0</v>
      </c>
      <c r="Q44" s="149"/>
      <c r="R44" s="149"/>
      <c r="S44" s="152">
        <f t="shared" si="7"/>
        <v>0</v>
      </c>
      <c r="T44" s="158"/>
      <c r="U44" s="153"/>
      <c r="V44" s="153"/>
    </row>
    <row r="45" spans="1:22" s="157" customFormat="1" ht="15.95" customHeight="1" x14ac:dyDescent="0.2">
      <c r="A45" s="148" t="s">
        <v>281</v>
      </c>
      <c r="B45" s="149"/>
      <c r="C45" s="149">
        <v>0.13872620999999999</v>
      </c>
      <c r="D45" s="149"/>
      <c r="E45" s="149"/>
      <c r="F45" s="149"/>
      <c r="G45" s="149">
        <v>0.50777481000000002</v>
      </c>
      <c r="H45" s="149"/>
      <c r="I45" s="149"/>
      <c r="J45" s="149"/>
      <c r="K45" s="149"/>
      <c r="L45" s="149"/>
      <c r="M45" s="149"/>
      <c r="N45" s="149"/>
      <c r="O45" s="149"/>
      <c r="P45" s="151">
        <f t="shared" si="6"/>
        <v>0.64650101999999998</v>
      </c>
      <c r="Q45" s="149"/>
      <c r="R45" s="149"/>
      <c r="S45" s="152">
        <f t="shared" si="7"/>
        <v>0.64650101999999998</v>
      </c>
    </row>
    <row r="46" spans="1:22" s="157" customFormat="1" ht="15.95" customHeight="1" x14ac:dyDescent="0.2">
      <c r="A46" s="148" t="s">
        <v>191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>
        <v>1.0057959999999999E-2</v>
      </c>
      <c r="P46" s="151">
        <f t="shared" si="6"/>
        <v>1.0057959999999999E-2</v>
      </c>
      <c r="Q46" s="149"/>
      <c r="R46" s="149"/>
      <c r="S46" s="152">
        <f t="shared" si="7"/>
        <v>1.0057959999999999E-2</v>
      </c>
    </row>
    <row r="47" spans="1:22" s="157" customFormat="1" ht="15.95" customHeight="1" x14ac:dyDescent="0.2">
      <c r="A47" s="148" t="s">
        <v>350</v>
      </c>
      <c r="B47" s="149"/>
      <c r="C47" s="149"/>
      <c r="D47" s="149"/>
      <c r="E47" s="149"/>
      <c r="F47" s="149"/>
      <c r="G47" s="149">
        <v>0.29143036</v>
      </c>
      <c r="H47" s="149"/>
      <c r="I47" s="149"/>
      <c r="J47" s="149"/>
      <c r="K47" s="149"/>
      <c r="L47" s="149"/>
      <c r="M47" s="149"/>
      <c r="N47" s="149"/>
      <c r="O47" s="149"/>
      <c r="P47" s="151">
        <f t="shared" si="6"/>
        <v>0.29143036</v>
      </c>
      <c r="Q47" s="149"/>
      <c r="R47" s="149"/>
      <c r="S47" s="152">
        <f t="shared" si="7"/>
        <v>0.29143036</v>
      </c>
      <c r="T47"/>
    </row>
    <row r="48" spans="1:22" s="157" customFormat="1" ht="15.95" customHeight="1" x14ac:dyDescent="0.2">
      <c r="A48" s="148" t="s">
        <v>175</v>
      </c>
      <c r="B48" s="149">
        <v>0.22311351999999998</v>
      </c>
      <c r="C48" s="149">
        <v>0.55063876</v>
      </c>
      <c r="D48" s="149"/>
      <c r="E48" s="149"/>
      <c r="F48" s="149"/>
      <c r="G48" s="149"/>
      <c r="H48" s="149"/>
      <c r="I48" s="149">
        <v>0.54319108999999999</v>
      </c>
      <c r="J48" s="149"/>
      <c r="K48" s="149"/>
      <c r="L48" s="149"/>
      <c r="M48" s="149"/>
      <c r="N48" s="149"/>
      <c r="O48" s="149">
        <v>0.38575377</v>
      </c>
      <c r="P48" s="151">
        <f t="shared" si="6"/>
        <v>1.7026971399999999</v>
      </c>
      <c r="Q48" s="149"/>
      <c r="R48" s="149"/>
      <c r="S48" s="152">
        <f t="shared" si="7"/>
        <v>1.7026971399999999</v>
      </c>
      <c r="T48"/>
    </row>
    <row r="49" spans="1:24" s="157" customFormat="1" ht="15.95" customHeight="1" x14ac:dyDescent="0.2">
      <c r="A49" s="881" t="s">
        <v>377</v>
      </c>
      <c r="B49" s="149"/>
      <c r="C49" s="149"/>
      <c r="D49" s="149"/>
      <c r="E49" s="149"/>
      <c r="F49" s="149"/>
      <c r="G49" s="149"/>
      <c r="H49" s="149"/>
      <c r="I49" s="149"/>
      <c r="J49" s="149">
        <v>2.0923357600000001</v>
      </c>
      <c r="K49" s="149"/>
      <c r="L49" s="149"/>
      <c r="M49" s="149"/>
      <c r="N49" s="149"/>
      <c r="O49" s="149"/>
      <c r="P49" s="151">
        <f t="shared" si="6"/>
        <v>2.0923357600000001</v>
      </c>
      <c r="Q49" s="149"/>
      <c r="R49" s="149"/>
      <c r="S49" s="152">
        <f t="shared" si="7"/>
        <v>2.0923357600000001</v>
      </c>
    </row>
    <row r="50" spans="1:24" s="157" customFormat="1" ht="15.95" customHeight="1" x14ac:dyDescent="0.2">
      <c r="A50" s="881" t="s">
        <v>375</v>
      </c>
      <c r="B50" s="149">
        <v>0.16453399999999999</v>
      </c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>
        <v>9.3370999999999996E-2</v>
      </c>
      <c r="P50" s="151">
        <f t="shared" si="6"/>
        <v>0.257905</v>
      </c>
      <c r="Q50" s="149"/>
      <c r="R50" s="149"/>
      <c r="S50" s="152">
        <f t="shared" si="7"/>
        <v>0.257905</v>
      </c>
    </row>
    <row r="51" spans="1:24" s="157" customFormat="1" ht="15.95" customHeight="1" x14ac:dyDescent="0.2">
      <c r="A51" s="881" t="s">
        <v>446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>
        <v>0.76854168999999994</v>
      </c>
      <c r="P51" s="151">
        <f t="shared" si="6"/>
        <v>0.76854168999999994</v>
      </c>
      <c r="Q51" s="149"/>
      <c r="R51" s="149"/>
      <c r="S51" s="152">
        <f t="shared" si="7"/>
        <v>0.76854168999999994</v>
      </c>
    </row>
    <row r="52" spans="1:24" s="157" customFormat="1" ht="15.95" customHeight="1" x14ac:dyDescent="0.2">
      <c r="A52" s="438" t="s">
        <v>123</v>
      </c>
      <c r="B52" s="153"/>
      <c r="C52" s="153"/>
      <c r="D52" s="153">
        <v>7.2287749999999998E-2</v>
      </c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1">
        <f t="shared" si="6"/>
        <v>7.2287749999999998E-2</v>
      </c>
      <c r="Q52" s="149"/>
      <c r="R52" s="149"/>
      <c r="S52" s="152">
        <f t="shared" si="7"/>
        <v>7.2287749999999998E-2</v>
      </c>
    </row>
    <row r="53" spans="1:24" s="279" customFormat="1" x14ac:dyDescent="0.2">
      <c r="A53" s="1009" t="s">
        <v>93</v>
      </c>
      <c r="B53" s="1227">
        <f>SUM(B34:B52)</f>
        <v>37.034557310000004</v>
      </c>
      <c r="C53" s="1227">
        <f t="shared" ref="C53:S53" si="8">SUM(C34:C52)</f>
        <v>4.5873373200000005</v>
      </c>
      <c r="D53" s="1227">
        <f t="shared" si="8"/>
        <v>0.63883419000000008</v>
      </c>
      <c r="E53" s="1227">
        <f t="shared" ref="E53" si="9">SUM(E34:E52)</f>
        <v>6.1795405199999998</v>
      </c>
      <c r="F53" s="1227">
        <f t="shared" si="8"/>
        <v>0</v>
      </c>
      <c r="G53" s="1227">
        <f t="shared" si="8"/>
        <v>1.1026941699999999</v>
      </c>
      <c r="H53" s="1227">
        <f t="shared" si="8"/>
        <v>0</v>
      </c>
      <c r="I53" s="1227">
        <f t="shared" si="8"/>
        <v>4.0360645600000007</v>
      </c>
      <c r="J53" s="1227">
        <f t="shared" si="8"/>
        <v>2.0923357600000001</v>
      </c>
      <c r="K53" s="1227">
        <f t="shared" si="8"/>
        <v>0</v>
      </c>
      <c r="L53" s="1227">
        <f t="shared" si="8"/>
        <v>0</v>
      </c>
      <c r="M53" s="1227">
        <f t="shared" si="8"/>
        <v>0</v>
      </c>
      <c r="N53" s="1227">
        <f t="shared" si="8"/>
        <v>0</v>
      </c>
      <c r="O53" s="1227">
        <f t="shared" si="8"/>
        <v>1.4322200399999998</v>
      </c>
      <c r="P53" s="1011">
        <f t="shared" si="8"/>
        <v>57.103583869999994</v>
      </c>
      <c r="Q53" s="1011">
        <f t="shared" si="8"/>
        <v>8.4000000000000009E-5</v>
      </c>
      <c r="R53" s="1011">
        <f t="shared" si="8"/>
        <v>0</v>
      </c>
      <c r="S53" s="1011">
        <f t="shared" si="8"/>
        <v>57.103667869999995</v>
      </c>
    </row>
    <row r="54" spans="1:24" s="279" customFormat="1" x14ac:dyDescent="0.2">
      <c r="A54" s="1009" t="s">
        <v>133</v>
      </c>
      <c r="B54" s="1011">
        <f>B53+B33</f>
        <v>831.78641731243829</v>
      </c>
      <c r="C54" s="1011">
        <f t="shared" ref="C54:S54" si="10">C53+C33</f>
        <v>70.151100951000046</v>
      </c>
      <c r="D54" s="1011">
        <f t="shared" si="10"/>
        <v>2.6189050700000003</v>
      </c>
      <c r="E54" s="1011">
        <f t="shared" ref="E54" si="11">E53+E33</f>
        <v>15.485575728999999</v>
      </c>
      <c r="F54" s="1011">
        <f t="shared" si="10"/>
        <v>0.49782150000000003</v>
      </c>
      <c r="G54" s="1011">
        <f t="shared" si="10"/>
        <v>8.9287258400000127</v>
      </c>
      <c r="H54" s="1011">
        <f t="shared" si="10"/>
        <v>1.0672524399999994</v>
      </c>
      <c r="I54" s="1011">
        <f t="shared" si="10"/>
        <v>12.23305945000001</v>
      </c>
      <c r="J54" s="1011">
        <f t="shared" si="10"/>
        <v>6.9554529999999994</v>
      </c>
      <c r="K54" s="1011">
        <f t="shared" si="10"/>
        <v>0.20359867000000001</v>
      </c>
      <c r="L54" s="1011">
        <f t="shared" si="10"/>
        <v>0.81399664999999999</v>
      </c>
      <c r="M54" s="1011">
        <f t="shared" si="10"/>
        <v>0.23201528000000005</v>
      </c>
      <c r="N54" s="1011">
        <f t="shared" si="10"/>
        <v>3.8993699999999999E-2</v>
      </c>
      <c r="O54" s="1011">
        <f t="shared" si="10"/>
        <v>74.32000461899996</v>
      </c>
      <c r="P54" s="1011">
        <f>P53+P33</f>
        <v>1025.3329202114382</v>
      </c>
      <c r="Q54" s="1011">
        <f t="shared" si="10"/>
        <v>0.14830316900000001</v>
      </c>
      <c r="R54" s="1011">
        <f t="shared" si="10"/>
        <v>0</v>
      </c>
      <c r="S54" s="1012">
        <f t="shared" si="10"/>
        <v>1025.4812233804385</v>
      </c>
      <c r="T54" s="157"/>
      <c r="U54" s="157"/>
      <c r="V54" s="157"/>
      <c r="W54" s="157"/>
      <c r="X54" s="157"/>
    </row>
  </sheetData>
  <mergeCells count="2">
    <mergeCell ref="A1:S1"/>
    <mergeCell ref="A2:S2"/>
  </mergeCells>
  <printOptions horizontalCentered="1"/>
  <pageMargins left="0.39370078740157483" right="0.39370078740157483" top="0.59055118110236227" bottom="0.35433070866141736" header="0.19685039370078741" footer="0.19685039370078741"/>
  <pageSetup paperSize="9" scale="72" firstPageNumber="24" orientation="portrait" useFirstPageNumber="1" r:id="rId1"/>
  <headerFooter scaleWithDoc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M95"/>
  <sheetViews>
    <sheetView zoomScaleNormal="100" zoomScaleSheetLayoutView="100" workbookViewId="0">
      <selection activeCell="U6" sqref="U6"/>
    </sheetView>
  </sheetViews>
  <sheetFormatPr defaultColWidth="9.140625" defaultRowHeight="12.75" x14ac:dyDescent="0.2"/>
  <cols>
    <col min="1" max="1" width="14.140625" style="334" bestFit="1" customWidth="1"/>
    <col min="2" max="2" width="7.140625" style="334" customWidth="1"/>
    <col min="3" max="3" width="11.140625" style="334" bestFit="1" customWidth="1"/>
    <col min="4" max="4" width="8.140625" style="334" bestFit="1" customWidth="1"/>
    <col min="5" max="5" width="9.28515625" style="334" bestFit="1" customWidth="1"/>
    <col min="6" max="6" width="7.42578125" style="334" bestFit="1" customWidth="1"/>
    <col min="7" max="7" width="10.42578125" style="334" customWidth="1"/>
    <col min="8" max="8" width="8.28515625" style="334" bestFit="1" customWidth="1"/>
    <col min="9" max="9" width="9" style="334" bestFit="1" customWidth="1"/>
    <col min="10" max="10" width="7.42578125" style="334" bestFit="1" customWidth="1"/>
    <col min="11" max="11" width="7.7109375" style="334" customWidth="1"/>
    <col min="12" max="12" width="7.5703125" style="435" customWidth="1"/>
    <col min="13" max="13" width="7.7109375" style="334" customWidth="1"/>
    <col min="14" max="16384" width="9.140625" style="334"/>
  </cols>
  <sheetData>
    <row r="1" spans="1:13" ht="28.5" customHeight="1" x14ac:dyDescent="0.2">
      <c r="A1" s="1460" t="s">
        <v>506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1"/>
    </row>
    <row r="2" spans="1:13" ht="16.5" x14ac:dyDescent="0.2">
      <c r="A2" s="1606" t="s">
        <v>347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8"/>
    </row>
    <row r="3" spans="1:13" ht="25.5" customHeight="1" x14ac:dyDescent="0.2">
      <c r="A3" s="1609" t="s">
        <v>471</v>
      </c>
      <c r="B3" s="1610" t="s">
        <v>472</v>
      </c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2" t="s">
        <v>363</v>
      </c>
    </row>
    <row r="4" spans="1:13" ht="42" customHeight="1" x14ac:dyDescent="0.2">
      <c r="A4" s="1609"/>
      <c r="B4" s="1094" t="s">
        <v>116</v>
      </c>
      <c r="C4" s="666" t="s">
        <v>89</v>
      </c>
      <c r="D4" s="666" t="s">
        <v>473</v>
      </c>
      <c r="E4" s="666" t="s">
        <v>117</v>
      </c>
      <c r="F4" s="666" t="s">
        <v>263</v>
      </c>
      <c r="G4" s="666" t="s">
        <v>145</v>
      </c>
      <c r="H4" s="666" t="s">
        <v>219</v>
      </c>
      <c r="I4" s="666" t="s">
        <v>236</v>
      </c>
      <c r="J4" s="666" t="s">
        <v>265</v>
      </c>
      <c r="K4" s="1093" t="s">
        <v>266</v>
      </c>
      <c r="L4" s="666" t="s">
        <v>50</v>
      </c>
      <c r="M4" s="1613"/>
    </row>
    <row r="5" spans="1:13" s="144" customFormat="1" ht="18.75" customHeight="1" x14ac:dyDescent="0.2">
      <c r="A5" s="1139" t="s">
        <v>95</v>
      </c>
      <c r="B5" s="1140" t="s">
        <v>96</v>
      </c>
      <c r="C5" s="1141" t="s">
        <v>97</v>
      </c>
      <c r="D5" s="1141" t="s">
        <v>98</v>
      </c>
      <c r="E5" s="1142" t="s">
        <v>99</v>
      </c>
      <c r="F5" s="1142" t="s">
        <v>100</v>
      </c>
      <c r="G5" s="1142" t="s">
        <v>101</v>
      </c>
      <c r="H5" s="1142" t="s">
        <v>102</v>
      </c>
      <c r="I5" s="1141" t="s">
        <v>103</v>
      </c>
      <c r="J5" s="1141" t="s">
        <v>104</v>
      </c>
      <c r="K5" s="1143" t="s">
        <v>105</v>
      </c>
      <c r="L5" s="1141" t="s">
        <v>106</v>
      </c>
      <c r="M5" s="1144" t="s">
        <v>107</v>
      </c>
    </row>
    <row r="6" spans="1:13" s="272" customFormat="1" ht="16.5" customHeight="1" x14ac:dyDescent="0.2">
      <c r="A6" s="1145" t="s">
        <v>461</v>
      </c>
      <c r="B6" s="1273"/>
      <c r="C6" s="1274">
        <v>4.1460000000000004E-2</v>
      </c>
      <c r="D6" s="1274"/>
      <c r="E6" s="1274">
        <v>0.58146900999999995</v>
      </c>
      <c r="F6" s="1274">
        <v>8.9968900000000004E-3</v>
      </c>
      <c r="G6" s="1274">
        <v>0.13392107</v>
      </c>
      <c r="H6" s="1274">
        <v>39.418994968999989</v>
      </c>
      <c r="I6" s="1274">
        <v>5.4165206999999977</v>
      </c>
      <c r="J6" s="1274"/>
      <c r="K6" s="1275">
        <v>2.9510772299999997</v>
      </c>
      <c r="L6" s="446">
        <f>SUM(B6:K6)</f>
        <v>48.55243986899999</v>
      </c>
      <c r="M6" s="1146">
        <f t="shared" ref="M6:M31" si="0">L6/$L$31</f>
        <v>4.7352848170033927E-2</v>
      </c>
    </row>
    <row r="7" spans="1:13" s="272" customFormat="1" ht="16.5" customHeight="1" x14ac:dyDescent="0.2">
      <c r="A7" s="324" t="s">
        <v>474</v>
      </c>
      <c r="B7" s="1276"/>
      <c r="C7" s="1277"/>
      <c r="D7" s="1277"/>
      <c r="E7" s="1277"/>
      <c r="F7" s="1277"/>
      <c r="G7" s="1277"/>
      <c r="H7" s="1277"/>
      <c r="I7" s="1277"/>
      <c r="J7" s="1277"/>
      <c r="K7" s="1278"/>
      <c r="L7" s="940">
        <f t="shared" ref="L7:L30" si="1">SUM(B7:K7)</f>
        <v>0</v>
      </c>
      <c r="M7" s="1147">
        <f t="shared" si="0"/>
        <v>0</v>
      </c>
    </row>
    <row r="8" spans="1:13" s="272" customFormat="1" ht="16.5" customHeight="1" x14ac:dyDescent="0.2">
      <c r="A8" s="324" t="s">
        <v>116</v>
      </c>
      <c r="B8" s="1276">
        <v>7.8950000000000006E-2</v>
      </c>
      <c r="C8" s="1277"/>
      <c r="D8" s="1277"/>
      <c r="E8" s="1277">
        <v>1.4288102600000001</v>
      </c>
      <c r="F8" s="1277">
        <v>9.6699999999999987E-4</v>
      </c>
      <c r="G8" s="1277"/>
      <c r="H8" s="1277"/>
      <c r="I8" s="1277"/>
      <c r="J8" s="1277">
        <v>7.3289000000000004E-4</v>
      </c>
      <c r="K8" s="1278">
        <v>1.1026986900000013</v>
      </c>
      <c r="L8" s="940">
        <f t="shared" si="1"/>
        <v>2.6121588400000015</v>
      </c>
      <c r="M8" s="1147">
        <f t="shared" si="0"/>
        <v>2.5476198782238392E-3</v>
      </c>
    </row>
    <row r="9" spans="1:13" s="272" customFormat="1" ht="16.5" customHeight="1" x14ac:dyDescent="0.2">
      <c r="A9" s="324" t="s">
        <v>259</v>
      </c>
      <c r="B9" s="1276">
        <v>1.218E-2</v>
      </c>
      <c r="C9" s="1277">
        <v>0.23428699999999997</v>
      </c>
      <c r="D9" s="1277"/>
      <c r="E9" s="1277">
        <v>32.700068740000034</v>
      </c>
      <c r="F9" s="1277">
        <v>2.0377479499999964</v>
      </c>
      <c r="G9" s="1277"/>
      <c r="H9" s="1277">
        <v>4.2403805300000004</v>
      </c>
      <c r="I9" s="1277"/>
      <c r="J9" s="1277">
        <v>1.1240652900000003</v>
      </c>
      <c r="K9" s="1278">
        <v>1.5216051100000008</v>
      </c>
      <c r="L9" s="940">
        <f t="shared" si="1"/>
        <v>41.870334620000037</v>
      </c>
      <c r="M9" s="1147">
        <f t="shared" si="0"/>
        <v>4.0835838599231518E-2</v>
      </c>
    </row>
    <row r="10" spans="1:13" s="272" customFormat="1" ht="16.5" customHeight="1" x14ac:dyDescent="0.2">
      <c r="A10" s="324" t="s">
        <v>89</v>
      </c>
      <c r="B10" s="1276"/>
      <c r="C10" s="1277">
        <v>124.4514281099997</v>
      </c>
      <c r="D10" s="1277"/>
      <c r="E10" s="1277">
        <v>0.71279552500000021</v>
      </c>
      <c r="F10" s="1277">
        <v>2.5724527800000025</v>
      </c>
      <c r="G10" s="1277">
        <v>0.20782233999999999</v>
      </c>
      <c r="H10" s="1277">
        <v>26.705417127999983</v>
      </c>
      <c r="I10" s="1277">
        <v>0.13386809999999999</v>
      </c>
      <c r="J10" s="1277">
        <v>0.36390700999999992</v>
      </c>
      <c r="K10" s="1278">
        <v>0.3849686600000003</v>
      </c>
      <c r="L10" s="940">
        <f t="shared" si="1"/>
        <v>155.53265965299968</v>
      </c>
      <c r="M10" s="1147">
        <f t="shared" si="0"/>
        <v>0.15168989319386283</v>
      </c>
    </row>
    <row r="11" spans="1:13" s="272" customFormat="1" ht="16.5" customHeight="1" x14ac:dyDescent="0.2">
      <c r="A11" s="324" t="s">
        <v>337</v>
      </c>
      <c r="B11" s="1276">
        <v>1.9000000000000001E-4</v>
      </c>
      <c r="C11" s="1277"/>
      <c r="D11" s="1277"/>
      <c r="E11" s="1277"/>
      <c r="F11" s="1277">
        <v>2.0829999999999998E-3</v>
      </c>
      <c r="G11" s="1277">
        <v>3.3330000000000005E-3</v>
      </c>
      <c r="H11" s="1277"/>
      <c r="I11" s="1277"/>
      <c r="J11" s="1277">
        <v>1.2817E-2</v>
      </c>
      <c r="K11" s="1278">
        <v>1.3295799999999995E-3</v>
      </c>
      <c r="L11" s="940">
        <f t="shared" si="1"/>
        <v>1.9752580000000002E-2</v>
      </c>
      <c r="M11" s="1180">
        <f t="shared" si="0"/>
        <v>1.9264550334238715E-5</v>
      </c>
    </row>
    <row r="12" spans="1:13" s="272" customFormat="1" ht="16.5" customHeight="1" x14ac:dyDescent="0.2">
      <c r="A12" s="324" t="s">
        <v>247</v>
      </c>
      <c r="B12" s="1276"/>
      <c r="C12" s="1277">
        <v>13.117384189999973</v>
      </c>
      <c r="D12" s="1277"/>
      <c r="E12" s="1277">
        <v>0.72195770999999975</v>
      </c>
      <c r="F12" s="1277">
        <v>1.8741231100000002</v>
      </c>
      <c r="G12" s="1277">
        <v>5.8243332399999952</v>
      </c>
      <c r="H12" s="1277">
        <v>0.82271800000000039</v>
      </c>
      <c r="I12" s="1277"/>
      <c r="J12" s="1277">
        <v>0.65602316999999999</v>
      </c>
      <c r="K12" s="1278">
        <v>3.1005200000000016E-3</v>
      </c>
      <c r="L12" s="940">
        <f t="shared" si="1"/>
        <v>23.019639939999969</v>
      </c>
      <c r="M12" s="1147">
        <f t="shared" si="0"/>
        <v>2.245089058240398E-2</v>
      </c>
    </row>
    <row r="13" spans="1:13" s="272" customFormat="1" ht="16.5" customHeight="1" x14ac:dyDescent="0.2">
      <c r="A13" s="324" t="s">
        <v>148</v>
      </c>
      <c r="B13" s="1276">
        <v>5.5000000000000003E-4</v>
      </c>
      <c r="C13" s="1277">
        <v>3.9959180000000004E-2</v>
      </c>
      <c r="D13" s="1277"/>
      <c r="E13" s="1277">
        <v>14.631252904999968</v>
      </c>
      <c r="F13" s="1277">
        <v>2.6151569099999996</v>
      </c>
      <c r="G13" s="1277"/>
      <c r="H13" s="1277">
        <v>0.72536256999999982</v>
      </c>
      <c r="I13" s="1277"/>
      <c r="J13" s="1277">
        <v>1.1909619900000012</v>
      </c>
      <c r="K13" s="1278">
        <v>0.89633862999999969</v>
      </c>
      <c r="L13" s="940">
        <f t="shared" si="1"/>
        <v>20.099582184999971</v>
      </c>
      <c r="M13" s="1147">
        <f t="shared" si="0"/>
        <v>1.9602979089318948E-2</v>
      </c>
    </row>
    <row r="14" spans="1:13" s="272" customFormat="1" ht="16.5" customHeight="1" x14ac:dyDescent="0.2">
      <c r="A14" s="324" t="s">
        <v>460</v>
      </c>
      <c r="B14" s="1276"/>
      <c r="C14" s="1277">
        <v>2.016428E-2</v>
      </c>
      <c r="D14" s="1277"/>
      <c r="E14" s="1277"/>
      <c r="F14" s="1277">
        <v>0.13414971000000001</v>
      </c>
      <c r="G14" s="1277"/>
      <c r="H14" s="1277"/>
      <c r="I14" s="1277"/>
      <c r="J14" s="1277">
        <v>1.8052489999999997E-2</v>
      </c>
      <c r="K14" s="1278">
        <v>7.0059440000000014E-2</v>
      </c>
      <c r="L14" s="940">
        <f t="shared" si="1"/>
        <v>0.24242592000000002</v>
      </c>
      <c r="M14" s="1147">
        <f t="shared" si="0"/>
        <v>2.3643627000443122E-4</v>
      </c>
    </row>
    <row r="15" spans="1:13" s="272" customFormat="1" ht="16.5" customHeight="1" x14ac:dyDescent="0.2">
      <c r="A15" s="324" t="s">
        <v>131</v>
      </c>
      <c r="B15" s="1276"/>
      <c r="C15" s="1277"/>
      <c r="D15" s="1277">
        <v>2.8869999999999998E-3</v>
      </c>
      <c r="E15" s="1277"/>
      <c r="F15" s="1277">
        <v>1.7202999999999996E-4</v>
      </c>
      <c r="G15" s="1277"/>
      <c r="H15" s="1277"/>
      <c r="I15" s="1277"/>
      <c r="J15" s="1277">
        <v>2.1499999999999999E-4</v>
      </c>
      <c r="K15" s="1278"/>
      <c r="L15" s="940">
        <f t="shared" si="1"/>
        <v>3.2740299999999998E-3</v>
      </c>
      <c r="M15" s="1147">
        <f t="shared" si="0"/>
        <v>3.1931380979501194E-6</v>
      </c>
    </row>
    <row r="16" spans="1:13" s="272" customFormat="1" ht="16.5" customHeight="1" x14ac:dyDescent="0.2">
      <c r="A16" s="324" t="s">
        <v>117</v>
      </c>
      <c r="B16" s="1276">
        <v>1.4E-3</v>
      </c>
      <c r="C16" s="1277">
        <v>0.15325270999999993</v>
      </c>
      <c r="D16" s="1277"/>
      <c r="E16" s="1277">
        <v>54.322929535000085</v>
      </c>
      <c r="F16" s="1277">
        <v>1.1139587500000014</v>
      </c>
      <c r="G16" s="1277">
        <v>2.0000000000000001E-4</v>
      </c>
      <c r="H16" s="1277">
        <v>1.7330308109999988</v>
      </c>
      <c r="I16" s="1277"/>
      <c r="J16" s="1277">
        <v>0.56551911999999938</v>
      </c>
      <c r="K16" s="1278">
        <v>0.84094189000000374</v>
      </c>
      <c r="L16" s="940">
        <f t="shared" si="1"/>
        <v>58.731232816000087</v>
      </c>
      <c r="M16" s="1147">
        <f t="shared" si="0"/>
        <v>5.7280152302925803E-2</v>
      </c>
    </row>
    <row r="17" spans="1:13" s="272" customFormat="1" ht="16.5" customHeight="1" x14ac:dyDescent="0.2">
      <c r="A17" s="324" t="s">
        <v>149</v>
      </c>
      <c r="B17" s="1276"/>
      <c r="C17" s="1277"/>
      <c r="D17" s="1277"/>
      <c r="E17" s="1277"/>
      <c r="F17" s="1277"/>
      <c r="G17" s="1277"/>
      <c r="H17" s="1277"/>
      <c r="I17" s="1277">
        <v>2.4428439999999999E-2</v>
      </c>
      <c r="J17" s="1277"/>
      <c r="K17" s="1278"/>
      <c r="L17" s="940">
        <f t="shared" si="1"/>
        <v>2.4428439999999999E-2</v>
      </c>
      <c r="M17" s="1147">
        <f t="shared" si="0"/>
        <v>2.3824883228769626E-5</v>
      </c>
    </row>
    <row r="18" spans="1:13" s="272" customFormat="1" ht="16.5" customHeight="1" x14ac:dyDescent="0.2">
      <c r="A18" s="324" t="s">
        <v>150</v>
      </c>
      <c r="B18" s="1276"/>
      <c r="C18" s="1277"/>
      <c r="D18" s="1277"/>
      <c r="E18" s="1277">
        <v>0.30361895</v>
      </c>
      <c r="F18" s="1277">
        <v>7.1558999999999998E-2</v>
      </c>
      <c r="G18" s="1277">
        <v>6.973573110000002</v>
      </c>
      <c r="H18" s="1277">
        <v>7.3337238099999968</v>
      </c>
      <c r="I18" s="1277">
        <v>10.820907769999989</v>
      </c>
      <c r="J18" s="1277"/>
      <c r="K18" s="1278"/>
      <c r="L18" s="940">
        <f t="shared" si="1"/>
        <v>25.503382639999991</v>
      </c>
      <c r="M18" s="1147">
        <f t="shared" si="0"/>
        <v>2.4873267115568174E-2</v>
      </c>
    </row>
    <row r="19" spans="1:13" s="272" customFormat="1" ht="16.5" customHeight="1" x14ac:dyDescent="0.2">
      <c r="A19" s="324" t="s">
        <v>145</v>
      </c>
      <c r="B19" s="1276"/>
      <c r="C19" s="1277">
        <v>26.984629600000076</v>
      </c>
      <c r="D19" s="1277"/>
      <c r="E19" s="1277">
        <v>1.980338205</v>
      </c>
      <c r="F19" s="1277">
        <v>1.0185096400000002</v>
      </c>
      <c r="G19" s="1277">
        <v>48.057514110000071</v>
      </c>
      <c r="H19" s="1277">
        <v>13.963063586000011</v>
      </c>
      <c r="I19" s="1277">
        <v>6.8635179100000006</v>
      </c>
      <c r="J19" s="1277">
        <v>0.18449254000000009</v>
      </c>
      <c r="K19" s="1278">
        <v>2.4116520000000006E-2</v>
      </c>
      <c r="L19" s="940">
        <f t="shared" si="1"/>
        <v>99.076182111000151</v>
      </c>
      <c r="M19" s="1180">
        <f t="shared" si="0"/>
        <v>9.662829347870322E-2</v>
      </c>
    </row>
    <row r="20" spans="1:13" s="272" customFormat="1" ht="16.5" customHeight="1" x14ac:dyDescent="0.2">
      <c r="A20" s="324" t="s">
        <v>49</v>
      </c>
      <c r="B20" s="1276">
        <v>1.2670000000000001E-2</v>
      </c>
      <c r="C20" s="1277">
        <v>6.4365199999999997E-2</v>
      </c>
      <c r="D20" s="1277"/>
      <c r="E20" s="1277">
        <v>2.6516439999999995E-2</v>
      </c>
      <c r="F20" s="1277"/>
      <c r="G20" s="1277"/>
      <c r="H20" s="1277">
        <v>3.4636900000000002E-3</v>
      </c>
      <c r="I20" s="1277"/>
      <c r="J20" s="1277"/>
      <c r="K20" s="1278">
        <v>0.4763287799999999</v>
      </c>
      <c r="L20" s="940">
        <f t="shared" si="1"/>
        <v>0.58334410999999986</v>
      </c>
      <c r="M20" s="1147">
        <f t="shared" si="0"/>
        <v>5.6893134817207077E-4</v>
      </c>
    </row>
    <row r="21" spans="1:13" s="272" customFormat="1" ht="16.5" customHeight="1" x14ac:dyDescent="0.2">
      <c r="A21" s="324" t="s">
        <v>138</v>
      </c>
      <c r="B21" s="1276"/>
      <c r="C21" s="1277">
        <v>12.336648260000114</v>
      </c>
      <c r="D21" s="1277"/>
      <c r="E21" s="1277">
        <v>4.2980228949999892</v>
      </c>
      <c r="F21" s="1277">
        <v>65.922671609999796</v>
      </c>
      <c r="G21" s="1277">
        <v>7.8766794399999531</v>
      </c>
      <c r="H21" s="1277">
        <v>4.4874705640000006</v>
      </c>
      <c r="I21" s="1277">
        <v>0.71592052000000017</v>
      </c>
      <c r="J21" s="1277">
        <v>6.6577823199999964</v>
      </c>
      <c r="K21" s="1278">
        <v>0.31948209999999999</v>
      </c>
      <c r="L21" s="940">
        <f t="shared" si="1"/>
        <v>102.61467770899985</v>
      </c>
      <c r="M21" s="1147">
        <f t="shared" si="0"/>
        <v>0.10007936298735208</v>
      </c>
    </row>
    <row r="22" spans="1:13" s="272" customFormat="1" ht="16.5" customHeight="1" x14ac:dyDescent="0.2">
      <c r="A22" s="324" t="s">
        <v>219</v>
      </c>
      <c r="B22" s="1276">
        <v>1.1730000000000001E-2</v>
      </c>
      <c r="C22" s="1277">
        <v>1.6302543299999999</v>
      </c>
      <c r="D22" s="1277"/>
      <c r="E22" s="1277">
        <v>0.81584406543665067</v>
      </c>
      <c r="F22" s="1277">
        <v>0.46093286999999977</v>
      </c>
      <c r="G22" s="1277"/>
      <c r="H22" s="1277">
        <v>113.71954081699904</v>
      </c>
      <c r="I22" s="1277">
        <v>0.14202524</v>
      </c>
      <c r="J22" s="1277">
        <v>5.7991590000000037E-2</v>
      </c>
      <c r="K22" s="1278">
        <v>0.18584045999999974</v>
      </c>
      <c r="L22" s="940">
        <f t="shared" si="1"/>
        <v>117.02415937243569</v>
      </c>
      <c r="M22" s="1147">
        <f t="shared" si="0"/>
        <v>0.11413282763832676</v>
      </c>
    </row>
    <row r="23" spans="1:13" s="272" customFormat="1" ht="16.5" customHeight="1" x14ac:dyDescent="0.2">
      <c r="A23" s="324" t="s">
        <v>338</v>
      </c>
      <c r="B23" s="1276">
        <v>1.2029999999999999E-2</v>
      </c>
      <c r="C23" s="1277">
        <v>5.1536131499999973</v>
      </c>
      <c r="D23" s="1277"/>
      <c r="E23" s="1277">
        <v>12.19293102100001</v>
      </c>
      <c r="F23" s="1277">
        <v>2.1064875800000027</v>
      </c>
      <c r="G23" s="1277"/>
      <c r="H23" s="1277">
        <v>0.95307382999999979</v>
      </c>
      <c r="I23" s="1277"/>
      <c r="J23" s="1277">
        <v>1.3450106799999992</v>
      </c>
      <c r="K23" s="1278"/>
      <c r="L23" s="940">
        <f t="shared" si="1"/>
        <v>21.76314626100001</v>
      </c>
      <c r="M23" s="1147">
        <f t="shared" si="0"/>
        <v>2.1225441262682332E-2</v>
      </c>
    </row>
    <row r="24" spans="1:13" s="272" customFormat="1" ht="16.5" customHeight="1" x14ac:dyDescent="0.2">
      <c r="A24" s="324" t="s">
        <v>151</v>
      </c>
      <c r="B24" s="1276"/>
      <c r="C24" s="1277">
        <v>7.4601861299999728</v>
      </c>
      <c r="D24" s="1277"/>
      <c r="E24" s="1277">
        <v>1.3031773200000001</v>
      </c>
      <c r="F24" s="1277">
        <v>10.266796479999991</v>
      </c>
      <c r="G24" s="1277">
        <v>0.17986598000000004</v>
      </c>
      <c r="H24" s="1277">
        <v>2.8807377100000009</v>
      </c>
      <c r="I24" s="1277"/>
      <c r="J24" s="1277">
        <v>4.8865987099999986</v>
      </c>
      <c r="K24" s="1278">
        <v>0.12477726999999998</v>
      </c>
      <c r="L24" s="940">
        <f t="shared" si="1"/>
        <v>27.102139599999962</v>
      </c>
      <c r="M24" s="1147">
        <f t="shared" si="0"/>
        <v>2.6432523371112206E-2</v>
      </c>
    </row>
    <row r="25" spans="1:13" s="272" customFormat="1" ht="16.5" customHeight="1" x14ac:dyDescent="0.2">
      <c r="A25" s="324" t="s">
        <v>152</v>
      </c>
      <c r="B25" s="1276"/>
      <c r="C25" s="1277"/>
      <c r="D25" s="1277"/>
      <c r="E25" s="1277">
        <v>0.50455508999999987</v>
      </c>
      <c r="F25" s="1277"/>
      <c r="G25" s="1277"/>
      <c r="H25" s="1277">
        <v>27.367855039999895</v>
      </c>
      <c r="I25" s="1277">
        <v>2.8506851299999871</v>
      </c>
      <c r="J25" s="1277"/>
      <c r="K25" s="1278">
        <v>0.84577269999999982</v>
      </c>
      <c r="L25" s="940">
        <f t="shared" si="1"/>
        <v>31.568867959999885</v>
      </c>
      <c r="M25" s="1147">
        <f t="shared" si="0"/>
        <v>3.0788891669359324E-2</v>
      </c>
    </row>
    <row r="26" spans="1:13" s="272" customFormat="1" ht="16.5" customHeight="1" x14ac:dyDescent="0.2">
      <c r="A26" s="324" t="s">
        <v>236</v>
      </c>
      <c r="B26" s="1276"/>
      <c r="C26" s="1277"/>
      <c r="D26" s="1277"/>
      <c r="E26" s="1277">
        <v>0.98230704999999985</v>
      </c>
      <c r="F26" s="1277">
        <v>6.2536249999999988E-2</v>
      </c>
      <c r="G26" s="1277">
        <v>1.0830083400000017</v>
      </c>
      <c r="H26" s="1277">
        <v>0.47854626000000006</v>
      </c>
      <c r="I26" s="1277">
        <v>40.654849079999536</v>
      </c>
      <c r="J26" s="1277">
        <v>2.5600000000000002E-3</v>
      </c>
      <c r="K26" s="1278"/>
      <c r="L26" s="940">
        <f t="shared" si="1"/>
        <v>43.263806979999544</v>
      </c>
      <c r="M26" s="1147">
        <f t="shared" si="0"/>
        <v>4.2194882249153749E-2</v>
      </c>
    </row>
    <row r="27" spans="1:13" s="272" customFormat="1" ht="16.5" customHeight="1" x14ac:dyDescent="0.2">
      <c r="A27" s="324" t="s">
        <v>132</v>
      </c>
      <c r="B27" s="1276">
        <v>6.1810000000000004E-2</v>
      </c>
      <c r="C27" s="1277">
        <v>1.5920699099999998</v>
      </c>
      <c r="D27" s="1277"/>
      <c r="E27" s="1277">
        <v>36.620980398999798</v>
      </c>
      <c r="F27" s="1277">
        <v>45.628117116000361</v>
      </c>
      <c r="G27" s="1277"/>
      <c r="H27" s="1277">
        <v>0.96133200999999946</v>
      </c>
      <c r="I27" s="1277">
        <v>2.8691120000000004E-2</v>
      </c>
      <c r="J27" s="1277">
        <v>29.061164669999783</v>
      </c>
      <c r="K27" s="1278">
        <v>3.0302499599999977</v>
      </c>
      <c r="L27" s="940">
        <f t="shared" si="1"/>
        <v>116.98441518499993</v>
      </c>
      <c r="M27" s="1147">
        <f t="shared" si="0"/>
        <v>0.11409406541590571</v>
      </c>
    </row>
    <row r="28" spans="1:13" s="272" customFormat="1" ht="16.5" customHeight="1" x14ac:dyDescent="0.2">
      <c r="A28" s="324" t="s">
        <v>354</v>
      </c>
      <c r="B28" s="1276">
        <v>5.9999999999999995E-5</v>
      </c>
      <c r="C28" s="1277"/>
      <c r="D28" s="1277"/>
      <c r="E28" s="1277">
        <v>0.15410645499999984</v>
      </c>
      <c r="F28" s="1277">
        <v>0.54163428999999985</v>
      </c>
      <c r="G28" s="1277"/>
      <c r="H28" s="1277"/>
      <c r="I28" s="1277"/>
      <c r="J28" s="1277">
        <v>0.13932299000000004</v>
      </c>
      <c r="K28" s="1278"/>
      <c r="L28" s="940">
        <f t="shared" si="1"/>
        <v>0.8351237349999997</v>
      </c>
      <c r="M28" s="1147">
        <f t="shared" si="0"/>
        <v>8.1449021992190021E-4</v>
      </c>
    </row>
    <row r="29" spans="1:13" s="272" customFormat="1" ht="16.5" customHeight="1" x14ac:dyDescent="0.2">
      <c r="A29" s="324" t="s">
        <v>139</v>
      </c>
      <c r="B29" s="1276">
        <v>7.0959999999999995E-2</v>
      </c>
      <c r="C29" s="1277">
        <v>7.9970670000000008E-2</v>
      </c>
      <c r="D29" s="1277"/>
      <c r="E29" s="1277">
        <v>37.953540891000003</v>
      </c>
      <c r="F29" s="1277">
        <v>0.20048908999999984</v>
      </c>
      <c r="G29" s="1277"/>
      <c r="H29" s="1277">
        <v>8.8328957500000076</v>
      </c>
      <c r="I29" s="1277">
        <v>0.10991458</v>
      </c>
      <c r="J29" s="1277">
        <v>0.13130976999999994</v>
      </c>
      <c r="K29" s="1278">
        <v>22.920391669999979</v>
      </c>
      <c r="L29" s="940">
        <f t="shared" si="1"/>
        <v>70.29947242099999</v>
      </c>
      <c r="M29" s="1147">
        <f t="shared" si="0"/>
        <v>6.856257384730402E-2</v>
      </c>
    </row>
    <row r="30" spans="1:13" s="272" customFormat="1" ht="16.5" customHeight="1" x14ac:dyDescent="0.2">
      <c r="A30" s="1148" t="s">
        <v>58</v>
      </c>
      <c r="B30" s="1279"/>
      <c r="C30" s="1280">
        <v>14.330144679999874</v>
      </c>
      <c r="D30" s="1280"/>
      <c r="E30" s="1280"/>
      <c r="F30" s="1280">
        <v>3.6762504999999992</v>
      </c>
      <c r="G30" s="1280"/>
      <c r="H30" s="1280"/>
      <c r="I30" s="1280"/>
      <c r="J30" s="1280"/>
      <c r="K30" s="1281"/>
      <c r="L30" s="927">
        <f t="shared" si="1"/>
        <v>18.006395179999874</v>
      </c>
      <c r="M30" s="1149">
        <f t="shared" si="0"/>
        <v>1.7561508738772401E-2</v>
      </c>
    </row>
    <row r="31" spans="1:13" s="279" customFormat="1" ht="18" customHeight="1" thickBot="1" x14ac:dyDescent="0.25">
      <c r="A31" s="1150" t="s">
        <v>133</v>
      </c>
      <c r="B31" s="766">
        <f t="shared" ref="B31:K31" si="2">SUM(B6:B30)</f>
        <v>0.26252999999999999</v>
      </c>
      <c r="C31" s="766">
        <f t="shared" si="2"/>
        <v>207.6898173999997</v>
      </c>
      <c r="D31" s="766">
        <f t="shared" si="2"/>
        <v>2.8869999999999998E-3</v>
      </c>
      <c r="E31" s="766">
        <f t="shared" si="2"/>
        <v>202.23522246643654</v>
      </c>
      <c r="F31" s="766">
        <f t="shared" si="2"/>
        <v>140.31579255600013</v>
      </c>
      <c r="G31" s="766">
        <f t="shared" si="2"/>
        <v>70.340250630000028</v>
      </c>
      <c r="H31" s="766">
        <f t="shared" si="2"/>
        <v>254.62760707499891</v>
      </c>
      <c r="I31" s="766">
        <f t="shared" si="2"/>
        <v>67.761328589999508</v>
      </c>
      <c r="J31" s="766">
        <f t="shared" si="2"/>
        <v>46.398527229999772</v>
      </c>
      <c r="K31" s="766">
        <f t="shared" si="2"/>
        <v>35.699079209999979</v>
      </c>
      <c r="L31" s="766">
        <f>SUM(B31:K31)</f>
        <v>1025.3330421574344</v>
      </c>
      <c r="M31" s="1151">
        <f t="shared" si="0"/>
        <v>1</v>
      </c>
    </row>
    <row r="32" spans="1:13" ht="13.5" thickTop="1" x14ac:dyDescent="0.2"/>
    <row r="41" spans="2:2" x14ac:dyDescent="0.2">
      <c r="B41" s="1152"/>
    </row>
    <row r="42" spans="2:2" x14ac:dyDescent="0.2">
      <c r="B42" s="1152"/>
    </row>
    <row r="43" spans="2:2" x14ac:dyDescent="0.2">
      <c r="B43" s="1152"/>
    </row>
    <row r="44" spans="2:2" x14ac:dyDescent="0.2">
      <c r="B44" s="1152"/>
    </row>
    <row r="45" spans="2:2" x14ac:dyDescent="0.2">
      <c r="B45" s="1152"/>
    </row>
    <row r="46" spans="2:2" x14ac:dyDescent="0.2">
      <c r="B46" s="1152"/>
    </row>
    <row r="47" spans="2:2" x14ac:dyDescent="0.2">
      <c r="B47" s="1152"/>
    </row>
    <row r="48" spans="2:2" x14ac:dyDescent="0.2">
      <c r="B48" s="1152"/>
    </row>
    <row r="49" spans="2:2" x14ac:dyDescent="0.2">
      <c r="B49" s="1152"/>
    </row>
    <row r="50" spans="2:2" x14ac:dyDescent="0.2">
      <c r="B50" s="1152"/>
    </row>
    <row r="51" spans="2:2" x14ac:dyDescent="0.2">
      <c r="B51" s="1152"/>
    </row>
    <row r="52" spans="2:2" x14ac:dyDescent="0.2">
      <c r="B52" s="1152"/>
    </row>
    <row r="53" spans="2:2" x14ac:dyDescent="0.2">
      <c r="B53" s="1152"/>
    </row>
    <row r="54" spans="2:2" x14ac:dyDescent="0.2">
      <c r="B54" s="1152"/>
    </row>
    <row r="55" spans="2:2" x14ac:dyDescent="0.2">
      <c r="B55" s="1152"/>
    </row>
    <row r="56" spans="2:2" x14ac:dyDescent="0.2">
      <c r="B56" s="1152"/>
    </row>
    <row r="57" spans="2:2" x14ac:dyDescent="0.2">
      <c r="B57" s="1152"/>
    </row>
    <row r="58" spans="2:2" x14ac:dyDescent="0.2">
      <c r="B58" s="1152"/>
    </row>
    <row r="59" spans="2:2" x14ac:dyDescent="0.2">
      <c r="B59" s="1152"/>
    </row>
    <row r="60" spans="2:2" x14ac:dyDescent="0.2">
      <c r="B60" s="1152"/>
    </row>
    <row r="61" spans="2:2" x14ac:dyDescent="0.2">
      <c r="B61" s="1152"/>
    </row>
    <row r="62" spans="2:2" x14ac:dyDescent="0.2">
      <c r="B62" s="1152"/>
    </row>
    <row r="63" spans="2:2" x14ac:dyDescent="0.2">
      <c r="B63" s="1152"/>
    </row>
    <row r="64" spans="2:2" x14ac:dyDescent="0.2">
      <c r="B64" s="1152"/>
    </row>
    <row r="65" spans="2:2" x14ac:dyDescent="0.2">
      <c r="B65" s="1152"/>
    </row>
    <row r="66" spans="2:2" x14ac:dyDescent="0.2">
      <c r="B66" s="1152"/>
    </row>
    <row r="67" spans="2:2" x14ac:dyDescent="0.2">
      <c r="B67" s="1152"/>
    </row>
    <row r="68" spans="2:2" x14ac:dyDescent="0.2">
      <c r="B68" s="1152"/>
    </row>
    <row r="69" spans="2:2" x14ac:dyDescent="0.2">
      <c r="B69" s="1152"/>
    </row>
    <row r="70" spans="2:2" x14ac:dyDescent="0.2">
      <c r="B70" s="1152"/>
    </row>
    <row r="71" spans="2:2" x14ac:dyDescent="0.2">
      <c r="B71" s="1152"/>
    </row>
    <row r="72" spans="2:2" x14ac:dyDescent="0.2">
      <c r="B72" s="1152"/>
    </row>
    <row r="73" spans="2:2" x14ac:dyDescent="0.2">
      <c r="B73" s="1152"/>
    </row>
    <row r="74" spans="2:2" x14ac:dyDescent="0.2">
      <c r="B74" s="1152"/>
    </row>
    <row r="75" spans="2:2" x14ac:dyDescent="0.2">
      <c r="B75" s="1152"/>
    </row>
    <row r="76" spans="2:2" x14ac:dyDescent="0.2">
      <c r="B76" s="1152"/>
    </row>
    <row r="77" spans="2:2" x14ac:dyDescent="0.2">
      <c r="B77" s="1152"/>
    </row>
    <row r="78" spans="2:2" x14ac:dyDescent="0.2">
      <c r="B78" s="1152"/>
    </row>
    <row r="79" spans="2:2" x14ac:dyDescent="0.2">
      <c r="B79" s="1152"/>
    </row>
    <row r="80" spans="2:2" x14ac:dyDescent="0.2">
      <c r="B80" s="1152"/>
    </row>
    <row r="81" spans="2:2" x14ac:dyDescent="0.2">
      <c r="B81" s="1152"/>
    </row>
    <row r="82" spans="2:2" x14ac:dyDescent="0.2">
      <c r="B82" s="1152"/>
    </row>
    <row r="83" spans="2:2" x14ac:dyDescent="0.2">
      <c r="B83" s="1152"/>
    </row>
    <row r="84" spans="2:2" x14ac:dyDescent="0.2">
      <c r="B84" s="1152"/>
    </row>
    <row r="85" spans="2:2" x14ac:dyDescent="0.2">
      <c r="B85" s="1152"/>
    </row>
    <row r="86" spans="2:2" x14ac:dyDescent="0.2">
      <c r="B86" s="1152"/>
    </row>
    <row r="87" spans="2:2" x14ac:dyDescent="0.2">
      <c r="B87" s="1152"/>
    </row>
    <row r="88" spans="2:2" x14ac:dyDescent="0.2">
      <c r="B88" s="1152"/>
    </row>
    <row r="89" spans="2:2" x14ac:dyDescent="0.2">
      <c r="B89" s="1152"/>
    </row>
    <row r="90" spans="2:2" x14ac:dyDescent="0.2">
      <c r="B90" s="1152"/>
    </row>
    <row r="91" spans="2:2" x14ac:dyDescent="0.2">
      <c r="B91" s="1152"/>
    </row>
    <row r="92" spans="2:2" x14ac:dyDescent="0.2">
      <c r="B92" s="1152"/>
    </row>
    <row r="93" spans="2:2" x14ac:dyDescent="0.2">
      <c r="B93" s="1152"/>
    </row>
    <row r="94" spans="2:2" x14ac:dyDescent="0.2">
      <c r="B94" s="1152"/>
    </row>
    <row r="95" spans="2:2" x14ac:dyDescent="0.2">
      <c r="B95" s="1152"/>
    </row>
  </sheetData>
  <mergeCells count="5">
    <mergeCell ref="A1:M1"/>
    <mergeCell ref="A2:M2"/>
    <mergeCell ref="A3:A4"/>
    <mergeCell ref="B3:L3"/>
    <mergeCell ref="M3:M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IQ15"/>
  <sheetViews>
    <sheetView zoomScaleNormal="100" zoomScaleSheetLayoutView="100" workbookViewId="0">
      <pane xSplit="1" ySplit="3" topLeftCell="B4" activePane="bottomRight" state="frozen"/>
      <selection activeCell="V88" sqref="V88"/>
      <selection pane="topRight" activeCell="V88" sqref="V88"/>
      <selection pane="bottomLeft" activeCell="V88" sqref="V88"/>
      <selection pane="bottomRight" activeCell="V5" sqref="V5"/>
    </sheetView>
  </sheetViews>
  <sheetFormatPr defaultColWidth="9" defaultRowHeight="12.75" x14ac:dyDescent="0.2"/>
  <cols>
    <col min="1" max="1" width="8.140625" style="187" customWidth="1"/>
    <col min="2" max="4" width="6.5703125" style="187" customWidth="1"/>
    <col min="5" max="5" width="7.5703125" style="187" customWidth="1"/>
    <col min="6" max="13" width="6.5703125" style="187" customWidth="1"/>
    <col min="14" max="14" width="6.5703125" style="188" customWidth="1"/>
    <col min="15" max="15" width="6.5703125" style="187" customWidth="1"/>
    <col min="16" max="16" width="7.28515625" style="187" customWidth="1"/>
    <col min="17" max="17" width="6.5703125" style="188" customWidth="1"/>
    <col min="18" max="18" width="6.5703125" style="187" customWidth="1"/>
    <col min="19" max="19" width="7.85546875" style="187" customWidth="1"/>
    <col min="20" max="20" width="8" style="187" customWidth="1"/>
    <col min="21" max="16384" width="9" style="187"/>
  </cols>
  <sheetData>
    <row r="1" spans="1:251" s="147" customFormat="1" ht="19.5" customHeight="1" x14ac:dyDescent="0.2">
      <c r="A1" s="1603" t="s">
        <v>475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5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</row>
    <row r="2" spans="1:251" s="147" customFormat="1" ht="13.9" customHeight="1" x14ac:dyDescent="0.2">
      <c r="A2" s="186"/>
      <c r="B2" s="187"/>
      <c r="C2" s="187"/>
      <c r="D2" s="187"/>
      <c r="E2" s="187"/>
      <c r="F2" s="187"/>
      <c r="G2" s="188"/>
      <c r="H2" s="187"/>
      <c r="I2" s="188"/>
      <c r="J2" s="187"/>
      <c r="K2" s="187"/>
      <c r="L2" s="187"/>
      <c r="M2" s="188"/>
      <c r="N2" s="188"/>
      <c r="O2" s="419"/>
      <c r="P2" s="187"/>
      <c r="S2" s="453"/>
      <c r="T2" s="1128" t="s">
        <v>347</v>
      </c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/>
      <c r="II2" s="187"/>
      <c r="IJ2" s="187"/>
      <c r="IK2" s="187"/>
      <c r="IL2" s="187"/>
      <c r="IM2" s="187"/>
      <c r="IN2" s="187"/>
      <c r="IO2" s="187"/>
      <c r="IP2" s="187"/>
      <c r="IQ2" s="187"/>
    </row>
    <row r="3" spans="1:251" s="176" customFormat="1" ht="76.5" customHeight="1" x14ac:dyDescent="0.2">
      <c r="A3" s="1129" t="s">
        <v>0</v>
      </c>
      <c r="B3" s="684" t="s">
        <v>289</v>
      </c>
      <c r="C3" s="684" t="s">
        <v>290</v>
      </c>
      <c r="D3" s="684" t="s">
        <v>467</v>
      </c>
      <c r="E3" s="684" t="s">
        <v>468</v>
      </c>
      <c r="F3" s="684" t="s">
        <v>80</v>
      </c>
      <c r="G3" s="684" t="s">
        <v>54</v>
      </c>
      <c r="H3" s="684" t="s">
        <v>82</v>
      </c>
      <c r="I3" s="684" t="s">
        <v>81</v>
      </c>
      <c r="J3" s="684" t="s">
        <v>120</v>
      </c>
      <c r="K3" s="684" t="s">
        <v>55</v>
      </c>
      <c r="L3" s="684" t="s">
        <v>83</v>
      </c>
      <c r="M3" s="684" t="s">
        <v>114</v>
      </c>
      <c r="N3" s="684" t="s">
        <v>179</v>
      </c>
      <c r="O3" s="691" t="s">
        <v>85</v>
      </c>
      <c r="P3" s="684" t="s">
        <v>469</v>
      </c>
      <c r="Q3" s="687" t="s">
        <v>91</v>
      </c>
      <c r="R3" s="691" t="s">
        <v>84</v>
      </c>
      <c r="S3" s="684" t="s">
        <v>470</v>
      </c>
      <c r="T3" s="745" t="s">
        <v>19</v>
      </c>
    </row>
    <row r="4" spans="1:251" s="144" customFormat="1" ht="18" customHeight="1" x14ac:dyDescent="0.2">
      <c r="A4" s="457" t="s">
        <v>95</v>
      </c>
      <c r="B4" s="458" t="s">
        <v>96</v>
      </c>
      <c r="C4" s="458" t="s">
        <v>97</v>
      </c>
      <c r="D4" s="458" t="s">
        <v>98</v>
      </c>
      <c r="E4" s="458" t="s">
        <v>99</v>
      </c>
      <c r="F4" s="458" t="s">
        <v>100</v>
      </c>
      <c r="G4" s="458" t="s">
        <v>101</v>
      </c>
      <c r="H4" s="459" t="s">
        <v>102</v>
      </c>
      <c r="I4" s="458" t="s">
        <v>103</v>
      </c>
      <c r="J4" s="458" t="s">
        <v>104</v>
      </c>
      <c r="K4" s="458" t="s">
        <v>105</v>
      </c>
      <c r="L4" s="458" t="s">
        <v>106</v>
      </c>
      <c r="M4" s="458" t="s">
        <v>107</v>
      </c>
      <c r="N4" s="458" t="s">
        <v>108</v>
      </c>
      <c r="O4" s="458" t="s">
        <v>109</v>
      </c>
      <c r="P4" s="458" t="s">
        <v>110</v>
      </c>
      <c r="Q4" s="458" t="s">
        <v>111</v>
      </c>
      <c r="R4" s="459" t="s">
        <v>112</v>
      </c>
      <c r="S4" s="459" t="s">
        <v>113</v>
      </c>
      <c r="T4" s="462" t="s">
        <v>144</v>
      </c>
    </row>
    <row r="5" spans="1:251" s="147" customFormat="1" ht="23.25" customHeight="1" x14ac:dyDescent="0.2">
      <c r="A5" s="1126" t="s">
        <v>238</v>
      </c>
      <c r="B5" s="150">
        <v>483.54900000000004</v>
      </c>
      <c r="C5" s="150">
        <v>34.22</v>
      </c>
      <c r="D5" s="150">
        <v>0.60699999999999998</v>
      </c>
      <c r="E5" s="150">
        <v>11.666</v>
      </c>
      <c r="F5" s="150">
        <v>0.249</v>
      </c>
      <c r="G5" s="150">
        <v>8.9850000000000012</v>
      </c>
      <c r="H5" s="150">
        <v>2.2959999999999998</v>
      </c>
      <c r="I5" s="150">
        <v>7.762999999999999</v>
      </c>
      <c r="J5" s="150">
        <v>0.44</v>
      </c>
      <c r="K5" s="150">
        <v>0.32500000000000001</v>
      </c>
      <c r="L5" s="150">
        <v>1.2109999999999999</v>
      </c>
      <c r="M5" s="150">
        <v>0.26700000000000002</v>
      </c>
      <c r="N5" s="891">
        <v>7.3999999999999996E-2</v>
      </c>
      <c r="O5" s="441">
        <v>80.790000000000006</v>
      </c>
      <c r="P5" s="233">
        <v>632.44200000000023</v>
      </c>
      <c r="Q5" s="149">
        <v>0.33400000000000007</v>
      </c>
      <c r="R5" s="441">
        <v>2E-3</v>
      </c>
      <c r="S5" s="452">
        <v>632.77800000000013</v>
      </c>
      <c r="T5" s="312">
        <v>4.7042432505775116</v>
      </c>
      <c r="V5" s="153"/>
      <c r="W5" s="1130"/>
      <c r="X5" s="153"/>
    </row>
    <row r="6" spans="1:251" s="147" customFormat="1" ht="23.25" customHeight="1" x14ac:dyDescent="0.2">
      <c r="A6" s="1126" t="s">
        <v>251</v>
      </c>
      <c r="B6" s="150">
        <v>508.36799999999994</v>
      </c>
      <c r="C6" s="150">
        <v>26.675999999999998</v>
      </c>
      <c r="D6" s="150">
        <v>0.25</v>
      </c>
      <c r="E6" s="150">
        <v>9.8810000000000002</v>
      </c>
      <c r="F6" s="150">
        <v>0.20499999999999999</v>
      </c>
      <c r="G6" s="150">
        <v>6.3559999999999999</v>
      </c>
      <c r="H6" s="150">
        <v>2.1350000000000002</v>
      </c>
      <c r="I6" s="150">
        <v>5.5570000000000004</v>
      </c>
      <c r="J6" s="150">
        <v>5.0380000000000003</v>
      </c>
      <c r="K6" s="150">
        <v>0.312</v>
      </c>
      <c r="L6" s="150">
        <v>1.181</v>
      </c>
      <c r="M6" s="150">
        <v>0.24299999999999999</v>
      </c>
      <c r="N6" s="891">
        <v>9.8938999999999999E-2</v>
      </c>
      <c r="O6" s="441">
        <v>79.676999999999992</v>
      </c>
      <c r="P6" s="233">
        <v>645.97793900000011</v>
      </c>
      <c r="Q6" s="149">
        <v>0.28900000000000003</v>
      </c>
      <c r="R6" s="441">
        <v>0</v>
      </c>
      <c r="S6" s="452">
        <v>646.26693900000009</v>
      </c>
      <c r="T6" s="312">
        <v>2.1317016394375208</v>
      </c>
      <c r="V6" s="153"/>
      <c r="W6" s="1130"/>
      <c r="X6" s="153"/>
    </row>
    <row r="7" spans="1:251" s="147" customFormat="1" ht="23.25" customHeight="1" x14ac:dyDescent="0.2">
      <c r="A7" s="1126" t="s">
        <v>262</v>
      </c>
      <c r="B7" s="150">
        <v>540.40200000000004</v>
      </c>
      <c r="C7" s="150">
        <v>45.085999999999999</v>
      </c>
      <c r="D7" s="150">
        <v>5.6</v>
      </c>
      <c r="E7" s="150">
        <v>5.4740000000000002</v>
      </c>
      <c r="F7" s="150">
        <v>0.373</v>
      </c>
      <c r="G7" s="150">
        <v>7.7080000000000002</v>
      </c>
      <c r="H7" s="150">
        <v>1.883</v>
      </c>
      <c r="I7" s="150">
        <v>8.5280000000000005</v>
      </c>
      <c r="J7" s="150">
        <v>0.80599999999999994</v>
      </c>
      <c r="K7" s="150">
        <v>0.27700000000000002</v>
      </c>
      <c r="L7" s="150">
        <v>1.5100000000000002</v>
      </c>
      <c r="M7" s="150">
        <v>0.23799999999999999</v>
      </c>
      <c r="N7" s="891">
        <v>0.115</v>
      </c>
      <c r="O7" s="441">
        <v>72.003</v>
      </c>
      <c r="P7" s="233">
        <v>690.00300000000038</v>
      </c>
      <c r="Q7" s="149">
        <v>0.24300000000000002</v>
      </c>
      <c r="R7" s="441">
        <v>0</v>
      </c>
      <c r="S7" s="452">
        <v>690.24600000000044</v>
      </c>
      <c r="T7" s="312">
        <v>6.8050921911696829</v>
      </c>
      <c r="V7" s="153"/>
      <c r="W7" s="1130"/>
      <c r="X7" s="153"/>
    </row>
    <row r="8" spans="1:251" s="147" customFormat="1" ht="23.25" customHeight="1" x14ac:dyDescent="0.2">
      <c r="A8" s="1126" t="s">
        <v>280</v>
      </c>
      <c r="B8" s="150">
        <v>592.95499999999993</v>
      </c>
      <c r="C8" s="150">
        <v>51.470000000000006</v>
      </c>
      <c r="D8" s="150">
        <v>6.444</v>
      </c>
      <c r="E8" s="150">
        <v>6.0709999999999997</v>
      </c>
      <c r="F8" s="150">
        <v>0.29799999999999999</v>
      </c>
      <c r="G8" s="150">
        <v>8.8160000000000007</v>
      </c>
      <c r="H8" s="150">
        <v>1.7889999999999999</v>
      </c>
      <c r="I8" s="150">
        <v>12.234000000000002</v>
      </c>
      <c r="J8" s="150">
        <v>1.097</v>
      </c>
      <c r="K8" s="150">
        <v>0.251</v>
      </c>
      <c r="L8" s="150">
        <v>1.637</v>
      </c>
      <c r="M8" s="150">
        <v>0.20400000000000001</v>
      </c>
      <c r="N8" s="891">
        <v>9.2999999999999999E-2</v>
      </c>
      <c r="O8" s="441">
        <v>49.434999999999995</v>
      </c>
      <c r="P8" s="233">
        <v>732.79399999999976</v>
      </c>
      <c r="Q8" s="149">
        <v>0.22</v>
      </c>
      <c r="R8" s="441">
        <v>0</v>
      </c>
      <c r="S8" s="452">
        <v>733.01399999999978</v>
      </c>
      <c r="T8" s="312">
        <v>6.1960518423865292</v>
      </c>
      <c r="V8" s="153"/>
      <c r="W8" s="1130"/>
      <c r="X8" s="153"/>
    </row>
    <row r="9" spans="1:251" s="147" customFormat="1" ht="23.25" customHeight="1" x14ac:dyDescent="0.2">
      <c r="A9" s="1126" t="s">
        <v>296</v>
      </c>
      <c r="B9" s="150">
        <v>572.14900000000011</v>
      </c>
      <c r="C9" s="150">
        <v>54</v>
      </c>
      <c r="D9" s="150">
        <v>6.0510000000000002</v>
      </c>
      <c r="E9" s="150">
        <v>5.6230000000000002</v>
      </c>
      <c r="F9" s="150">
        <v>0.23400000000000001</v>
      </c>
      <c r="G9" s="150">
        <v>8.5690000000000008</v>
      </c>
      <c r="H9" s="150">
        <v>1.764</v>
      </c>
      <c r="I9" s="150">
        <v>10.529</v>
      </c>
      <c r="J9" s="150">
        <v>0.60299999999999998</v>
      </c>
      <c r="K9" s="150">
        <v>0.20899999999999999</v>
      </c>
      <c r="L9" s="150">
        <v>1.3260000000000001</v>
      </c>
      <c r="M9" s="150">
        <v>0.10100000000000001</v>
      </c>
      <c r="N9" s="891">
        <v>2.6000000000000002E-2</v>
      </c>
      <c r="O9" s="441">
        <v>45.991999999999997</v>
      </c>
      <c r="P9" s="233">
        <v>707.17600000000004</v>
      </c>
      <c r="Q9" s="149">
        <v>0.21100000000000002</v>
      </c>
      <c r="R9" s="441">
        <v>0</v>
      </c>
      <c r="S9" s="452">
        <v>707.38700000000006</v>
      </c>
      <c r="T9" s="312">
        <v>-3.4961133075220574</v>
      </c>
      <c r="V9" s="153"/>
      <c r="W9" s="1130"/>
      <c r="X9" s="153"/>
    </row>
    <row r="10" spans="1:251" s="147" customFormat="1" ht="23.25" customHeight="1" x14ac:dyDescent="0.2">
      <c r="A10" s="1126" t="s">
        <v>307</v>
      </c>
      <c r="B10" s="150">
        <v>547.49400000000003</v>
      </c>
      <c r="C10" s="150">
        <v>45.786000000000001</v>
      </c>
      <c r="D10" s="150">
        <v>5.3369999999999997</v>
      </c>
      <c r="E10" s="150">
        <v>3.5380000000000003</v>
      </c>
      <c r="F10" s="150">
        <v>0.1</v>
      </c>
      <c r="G10" s="150">
        <v>6.7539999999999987</v>
      </c>
      <c r="H10" s="150">
        <v>1.5270000000000001</v>
      </c>
      <c r="I10" s="150">
        <v>9.5649999999999995</v>
      </c>
      <c r="J10" s="150">
        <v>0.68300000000000005</v>
      </c>
      <c r="K10" s="150">
        <v>0.158</v>
      </c>
      <c r="L10" s="150">
        <v>1.0680000000000001</v>
      </c>
      <c r="M10" s="150">
        <v>0.08</v>
      </c>
      <c r="N10" s="891">
        <v>2.5000000000000001E-2</v>
      </c>
      <c r="O10" s="441">
        <v>68.768999999999977</v>
      </c>
      <c r="P10" s="233">
        <v>690.88400000000013</v>
      </c>
      <c r="Q10" s="149">
        <v>0.19700000000000001</v>
      </c>
      <c r="R10" s="441">
        <v>0</v>
      </c>
      <c r="S10" s="452">
        <v>691.08100000000013</v>
      </c>
      <c r="T10" s="312">
        <v>-2.3051031472164354</v>
      </c>
      <c r="V10" s="153"/>
      <c r="W10" s="1130"/>
      <c r="X10" s="153"/>
    </row>
    <row r="11" spans="1:251" s="147" customFormat="1" ht="23.25" customHeight="1" x14ac:dyDescent="0.2">
      <c r="A11" s="1126" t="s">
        <v>348</v>
      </c>
      <c r="B11" s="150">
        <v>673.35015764500008</v>
      </c>
      <c r="C11" s="150">
        <v>36.699322084999999</v>
      </c>
      <c r="D11" s="150">
        <v>4.2573400000000001</v>
      </c>
      <c r="E11" s="150">
        <v>4.5160200000000001</v>
      </c>
      <c r="F11" s="150">
        <v>0.38595099999999993</v>
      </c>
      <c r="G11" s="150">
        <v>7.3063794800000004</v>
      </c>
      <c r="H11" s="150">
        <v>1.11059814</v>
      </c>
      <c r="I11" s="150">
        <v>9.0233765150000007</v>
      </c>
      <c r="J11" s="150">
        <v>2.9328283900000001</v>
      </c>
      <c r="K11" s="150">
        <v>0.19600000000000001</v>
      </c>
      <c r="L11" s="150">
        <v>1.244</v>
      </c>
      <c r="M11" s="150">
        <v>0.08</v>
      </c>
      <c r="N11" s="150">
        <v>2.2701540000000003E-2</v>
      </c>
      <c r="O11" s="441">
        <v>78.088648860000006</v>
      </c>
      <c r="P11" s="233">
        <v>819.21332365500018</v>
      </c>
      <c r="Q11" s="149">
        <v>0.19163100000000002</v>
      </c>
      <c r="R11" s="441">
        <v>0</v>
      </c>
      <c r="S11" s="452">
        <v>819.40495465500021</v>
      </c>
      <c r="T11" s="312">
        <v>18.568583806384499</v>
      </c>
      <c r="V11" s="153"/>
      <c r="W11" s="153"/>
      <c r="X11" s="153"/>
    </row>
    <row r="12" spans="1:251" s="147" customFormat="1" ht="23.25" customHeight="1" x14ac:dyDescent="0.2">
      <c r="A12" s="1126" t="s">
        <v>356</v>
      </c>
      <c r="B12" s="150">
        <v>735.13899999999967</v>
      </c>
      <c r="C12" s="150">
        <v>50.257000000000005</v>
      </c>
      <c r="D12" s="150">
        <v>6.5649999999999995</v>
      </c>
      <c r="E12" s="150">
        <v>6.4170000000000007</v>
      </c>
      <c r="F12" s="150">
        <v>0.4</v>
      </c>
      <c r="G12" s="150">
        <v>9.3090000000000011</v>
      </c>
      <c r="H12" s="150">
        <v>0.66200000000000003</v>
      </c>
      <c r="I12" s="150">
        <v>8.093</v>
      </c>
      <c r="J12" s="150">
        <v>1.159</v>
      </c>
      <c r="K12" s="150">
        <v>0.19500000000000001</v>
      </c>
      <c r="L12" s="150">
        <v>1.2550000000000001</v>
      </c>
      <c r="M12" s="150">
        <v>9.1999999999999998E-2</v>
      </c>
      <c r="N12" s="150">
        <v>0.109</v>
      </c>
      <c r="O12" s="441">
        <v>57.716999999999999</v>
      </c>
      <c r="P12" s="233">
        <v>877.3689999999998</v>
      </c>
      <c r="Q12" s="149">
        <v>0.18000000000000002</v>
      </c>
      <c r="R12" s="441">
        <v>0</v>
      </c>
      <c r="S12" s="452">
        <v>877.54899999999975</v>
      </c>
      <c r="T12" s="312">
        <v>7.0958864740426586</v>
      </c>
      <c r="V12" s="153"/>
      <c r="W12" s="153"/>
      <c r="X12" s="153"/>
    </row>
    <row r="13" spans="1:251" s="147" customFormat="1" ht="23.25" customHeight="1" thickBot="1" x14ac:dyDescent="0.25">
      <c r="A13" s="1127" t="s">
        <v>443</v>
      </c>
      <c r="B13" s="1131">
        <v>796.08600000000013</v>
      </c>
      <c r="C13" s="1131">
        <v>63.250000000000014</v>
      </c>
      <c r="D13" s="1131">
        <v>8.7799999999999994</v>
      </c>
      <c r="E13" s="1131">
        <v>8.0679999999999996</v>
      </c>
      <c r="F13" s="1131">
        <v>0.496</v>
      </c>
      <c r="G13" s="1131">
        <v>9.1630000000000003</v>
      </c>
      <c r="H13" s="1131">
        <v>0.79999999999999993</v>
      </c>
      <c r="I13" s="1131">
        <v>11.965</v>
      </c>
      <c r="J13" s="1131">
        <v>6.891</v>
      </c>
      <c r="K13" s="1131">
        <v>0.19700000000000001</v>
      </c>
      <c r="L13" s="1131">
        <v>1.0269999999999999</v>
      </c>
      <c r="M13" s="1131">
        <v>0.17299999999999999</v>
      </c>
      <c r="N13" s="1131">
        <v>0.1</v>
      </c>
      <c r="O13" s="1132">
        <v>66.012999999999991</v>
      </c>
      <c r="P13" s="1133">
        <v>973.00900000000013</v>
      </c>
      <c r="Q13" s="1134">
        <v>0.159</v>
      </c>
      <c r="R13" s="1132">
        <v>0</v>
      </c>
      <c r="S13" s="1135">
        <v>973.16800000000012</v>
      </c>
      <c r="T13" s="809">
        <v>10.896143691121567</v>
      </c>
      <c r="V13" s="153"/>
      <c r="W13" s="153"/>
      <c r="X13" s="153"/>
    </row>
    <row r="14" spans="1:251" s="147" customFormat="1" ht="23.25" customHeight="1" thickTop="1" thickBot="1" x14ac:dyDescent="0.25">
      <c r="A14" s="1241" t="s">
        <v>482</v>
      </c>
      <c r="B14" s="1235">
        <v>831.78641731243829</v>
      </c>
      <c r="C14" s="1235">
        <v>70.151100951000046</v>
      </c>
      <c r="D14" s="1235">
        <v>2.6189050700000003</v>
      </c>
      <c r="E14" s="1235">
        <v>15.485575728999999</v>
      </c>
      <c r="F14" s="1235">
        <v>0.49782150000000003</v>
      </c>
      <c r="G14" s="1235">
        <v>8.9287258400000127</v>
      </c>
      <c r="H14" s="1235">
        <v>1.0672524399999994</v>
      </c>
      <c r="I14" s="1235">
        <v>12.23305945000001</v>
      </c>
      <c r="J14" s="1235">
        <v>6.9554529999999994</v>
      </c>
      <c r="K14" s="1235">
        <v>0.20359867000000001</v>
      </c>
      <c r="L14" s="1235">
        <v>0.81399664999999999</v>
      </c>
      <c r="M14" s="1235">
        <v>0.23201528000000005</v>
      </c>
      <c r="N14" s="1235">
        <v>3.8993699999999999E-2</v>
      </c>
      <c r="O14" s="1235">
        <v>74.32000461899996</v>
      </c>
      <c r="P14" s="1237">
        <v>1025.3329202114382</v>
      </c>
      <c r="Q14" s="1238">
        <v>0.14830316900000001</v>
      </c>
      <c r="R14" s="1236">
        <v>8.3999999999999995E-5</v>
      </c>
      <c r="S14" s="1239">
        <v>1025.4813073804382</v>
      </c>
      <c r="T14" s="1240">
        <v>5.3755679780303209</v>
      </c>
      <c r="V14" s="153"/>
      <c r="W14" s="153"/>
      <c r="X14" s="153"/>
    </row>
    <row r="15" spans="1:251" ht="13.5" thickTop="1" x14ac:dyDescent="0.2"/>
  </sheetData>
  <mergeCells count="1">
    <mergeCell ref="A1:T1"/>
  </mergeCells>
  <pageMargins left="0.39" right="0.17" top="0.52" bottom="0.5" header="0.31496062992125984" footer="0.31496062992125984"/>
  <pageSetup paperSize="9"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Z40"/>
  <sheetViews>
    <sheetView zoomScale="115" zoomScaleNormal="115" zoomScaleSheetLayoutView="100" workbookViewId="0">
      <selection activeCell="X3" sqref="X3"/>
    </sheetView>
  </sheetViews>
  <sheetFormatPr defaultColWidth="6.140625" defaultRowHeight="13.5" x14ac:dyDescent="0.25"/>
  <cols>
    <col min="1" max="1" width="10" style="166" customWidth="1"/>
    <col min="2" max="2" width="14.140625" style="167" customWidth="1"/>
    <col min="3" max="3" width="7.140625" style="166" customWidth="1"/>
    <col min="4" max="4" width="5.7109375" style="166" customWidth="1"/>
    <col min="5" max="5" width="5.42578125" style="166" customWidth="1"/>
    <col min="6" max="6" width="7.42578125" style="166" customWidth="1"/>
    <col min="7" max="8" width="4.7109375" style="166" customWidth="1"/>
    <col min="9" max="9" width="5.140625" style="166" customWidth="1"/>
    <col min="10" max="10" width="5.5703125" style="166" customWidth="1"/>
    <col min="11" max="11" width="6.140625" style="166" customWidth="1"/>
    <col min="12" max="12" width="5" style="166" customWidth="1"/>
    <col min="13" max="13" width="4.7109375" style="166" customWidth="1"/>
    <col min="14" max="14" width="4.85546875" style="166" customWidth="1"/>
    <col min="15" max="15" width="5.28515625" style="166" bestFit="1" customWidth="1"/>
    <col min="16" max="16" width="5.7109375" style="166" customWidth="1"/>
    <col min="17" max="17" width="7.140625" style="165" customWidth="1"/>
    <col min="18" max="19" width="5" style="166" customWidth="1"/>
    <col min="20" max="20" width="7.140625" style="165" customWidth="1"/>
    <col min="21" max="21" width="2.7109375" style="166" customWidth="1"/>
    <col min="22" max="22" width="8.28515625" style="166" bestFit="1" customWidth="1"/>
    <col min="23" max="23" width="6.140625" style="166"/>
    <col min="24" max="24" width="6.7109375" style="166" bestFit="1" customWidth="1"/>
    <col min="25" max="25" width="7.42578125" style="166" bestFit="1" customWidth="1"/>
    <col min="26" max="16384" width="6.140625" style="166"/>
  </cols>
  <sheetData>
    <row r="1" spans="1:26" s="160" customFormat="1" ht="19.899999999999999" customHeight="1" x14ac:dyDescent="0.2">
      <c r="A1" s="1617" t="s">
        <v>499</v>
      </c>
      <c r="B1" s="1618"/>
      <c r="C1" s="1618"/>
      <c r="D1" s="1618"/>
      <c r="E1" s="1618"/>
      <c r="F1" s="1618"/>
      <c r="G1" s="1618"/>
      <c r="H1" s="1618"/>
      <c r="I1" s="1618"/>
      <c r="J1" s="1618"/>
      <c r="K1" s="1618"/>
      <c r="L1" s="1618"/>
      <c r="M1" s="1618"/>
      <c r="N1" s="1618"/>
      <c r="O1" s="1618"/>
      <c r="P1" s="1618"/>
      <c r="Q1" s="1618"/>
      <c r="R1" s="1618"/>
      <c r="S1" s="1618"/>
      <c r="T1" s="1619"/>
    </row>
    <row r="2" spans="1:26" s="160" customFormat="1" ht="16.5" x14ac:dyDescent="0.2">
      <c r="A2" s="1620" t="s">
        <v>347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  <c r="M2" s="1621"/>
      <c r="N2" s="1621"/>
      <c r="O2" s="1621"/>
      <c r="P2" s="1621"/>
      <c r="Q2" s="1621"/>
      <c r="R2" s="1621"/>
      <c r="S2" s="1621"/>
      <c r="T2" s="1622"/>
    </row>
    <row r="3" spans="1:26" s="161" customFormat="1" ht="78" customHeight="1" x14ac:dyDescent="0.25">
      <c r="A3" s="1318" t="s">
        <v>51</v>
      </c>
      <c r="B3" s="1319" t="s">
        <v>334</v>
      </c>
      <c r="C3" s="1319" t="s">
        <v>78</v>
      </c>
      <c r="D3" s="1319" t="s">
        <v>79</v>
      </c>
      <c r="E3" s="1316" t="s">
        <v>178</v>
      </c>
      <c r="F3" s="1316" t="s">
        <v>433</v>
      </c>
      <c r="G3" s="1319" t="s">
        <v>80</v>
      </c>
      <c r="H3" s="1319" t="s">
        <v>54</v>
      </c>
      <c r="I3" s="1319" t="s">
        <v>82</v>
      </c>
      <c r="J3" s="1319" t="s">
        <v>81</v>
      </c>
      <c r="K3" s="1319" t="s">
        <v>120</v>
      </c>
      <c r="L3" s="1319" t="s">
        <v>55</v>
      </c>
      <c r="M3" s="1319" t="s">
        <v>83</v>
      </c>
      <c r="N3" s="1319" t="s">
        <v>114</v>
      </c>
      <c r="O3" s="1319" t="s">
        <v>179</v>
      </c>
      <c r="P3" s="1319" t="s">
        <v>85</v>
      </c>
      <c r="Q3" s="1319" t="s">
        <v>246</v>
      </c>
      <c r="R3" s="1319" t="s">
        <v>91</v>
      </c>
      <c r="S3" s="1319" t="s">
        <v>84</v>
      </c>
      <c r="T3" s="1320" t="s">
        <v>86</v>
      </c>
    </row>
    <row r="4" spans="1:26" s="162" customFormat="1" ht="17.45" customHeight="1" x14ac:dyDescent="0.25">
      <c r="A4" s="922" t="s">
        <v>95</v>
      </c>
      <c r="B4" s="458" t="s">
        <v>96</v>
      </c>
      <c r="C4" s="461" t="s">
        <v>97</v>
      </c>
      <c r="D4" s="458" t="s">
        <v>98</v>
      </c>
      <c r="E4" s="458" t="s">
        <v>99</v>
      </c>
      <c r="F4" s="459" t="s">
        <v>100</v>
      </c>
      <c r="G4" s="459" t="s">
        <v>101</v>
      </c>
      <c r="H4" s="458" t="s">
        <v>102</v>
      </c>
      <c r="I4" s="458" t="s">
        <v>103</v>
      </c>
      <c r="J4" s="458" t="s">
        <v>104</v>
      </c>
      <c r="K4" s="458" t="s">
        <v>105</v>
      </c>
      <c r="L4" s="458" t="s">
        <v>106</v>
      </c>
      <c r="M4" s="458" t="s">
        <v>107</v>
      </c>
      <c r="N4" s="458" t="s">
        <v>108</v>
      </c>
      <c r="O4" s="458" t="s">
        <v>109</v>
      </c>
      <c r="P4" s="518" t="s">
        <v>110</v>
      </c>
      <c r="Q4" s="458" t="s">
        <v>111</v>
      </c>
      <c r="R4" s="461" t="s">
        <v>112</v>
      </c>
      <c r="S4" s="458" t="s">
        <v>113</v>
      </c>
      <c r="T4" s="460" t="s">
        <v>144</v>
      </c>
      <c r="W4" s="161"/>
      <c r="X4" s="161"/>
      <c r="Y4" s="161"/>
      <c r="Z4" s="161"/>
    </row>
    <row r="5" spans="1:26" s="272" customFormat="1" ht="21" customHeight="1" x14ac:dyDescent="0.2">
      <c r="A5" s="980" t="s">
        <v>21</v>
      </c>
      <c r="B5" s="974" t="s">
        <v>335</v>
      </c>
      <c r="C5" s="981"/>
      <c r="D5" s="982"/>
      <c r="E5" s="982"/>
      <c r="F5" s="982"/>
      <c r="G5" s="982"/>
      <c r="H5" s="982"/>
      <c r="I5" s="982"/>
      <c r="J5" s="982"/>
      <c r="K5" s="982"/>
      <c r="L5" s="982"/>
      <c r="M5" s="982"/>
      <c r="N5" s="982"/>
      <c r="O5" s="982"/>
      <c r="P5" s="983">
        <v>1.0448079999999998E-2</v>
      </c>
      <c r="Q5" s="984">
        <f>SUM(C5:P5)</f>
        <v>1.0448079999999998E-2</v>
      </c>
      <c r="R5" s="981"/>
      <c r="S5" s="982"/>
      <c r="T5" s="985">
        <f>SUM(Q5:S5)</f>
        <v>1.0448079999999998E-2</v>
      </c>
      <c r="U5" s="929"/>
    </row>
    <row r="6" spans="1:26" s="272" customFormat="1" ht="21" customHeight="1" x14ac:dyDescent="0.2">
      <c r="A6" s="1614" t="s">
        <v>22</v>
      </c>
      <c r="B6" s="364" t="s">
        <v>335</v>
      </c>
      <c r="C6" s="611">
        <v>28.740077532000001</v>
      </c>
      <c r="D6" s="612">
        <v>0.13842188</v>
      </c>
      <c r="E6" s="612">
        <v>0.84633848999999994</v>
      </c>
      <c r="F6" s="612">
        <v>5.2686888499999993</v>
      </c>
      <c r="G6" s="976"/>
      <c r="H6" s="976">
        <v>5.14352E-2</v>
      </c>
      <c r="I6" s="976">
        <v>0.38752269</v>
      </c>
      <c r="J6" s="976"/>
      <c r="K6" s="976"/>
      <c r="L6" s="976"/>
      <c r="M6" s="976"/>
      <c r="N6" s="976"/>
      <c r="O6" s="976"/>
      <c r="P6" s="977">
        <v>1.48291035</v>
      </c>
      <c r="Q6" s="446">
        <f t="shared" ref="Q6:Q39" si="0">SUM(C6:P6)</f>
        <v>36.915394991999996</v>
      </c>
      <c r="R6" s="975"/>
      <c r="S6" s="976"/>
      <c r="T6" s="986">
        <f t="shared" ref="T6:T39" si="1">SUM(Q6:S6)</f>
        <v>36.915394991999996</v>
      </c>
      <c r="U6" s="929"/>
    </row>
    <row r="7" spans="1:26" s="272" customFormat="1" ht="21" customHeight="1" x14ac:dyDescent="0.2">
      <c r="A7" s="1615"/>
      <c r="B7" s="354" t="s">
        <v>146</v>
      </c>
      <c r="C7" s="493"/>
      <c r="D7" s="608"/>
      <c r="E7" s="608">
        <v>1.7075046899999999</v>
      </c>
      <c r="F7" s="608"/>
      <c r="G7" s="608"/>
      <c r="H7" s="608"/>
      <c r="I7" s="608"/>
      <c r="J7" s="608"/>
      <c r="K7" s="608"/>
      <c r="L7" s="608"/>
      <c r="M7" s="608"/>
      <c r="N7" s="608"/>
      <c r="O7" s="608"/>
      <c r="P7" s="939"/>
      <c r="Q7" s="940">
        <f t="shared" si="0"/>
        <v>1.7075046899999999</v>
      </c>
      <c r="R7" s="493"/>
      <c r="S7" s="608"/>
      <c r="T7" s="987">
        <f t="shared" si="1"/>
        <v>1.7075046899999999</v>
      </c>
      <c r="U7" s="929"/>
    </row>
    <row r="8" spans="1:26" s="272" customFormat="1" ht="21" customHeight="1" x14ac:dyDescent="0.2">
      <c r="A8" s="1615"/>
      <c r="B8" s="354" t="s">
        <v>147</v>
      </c>
      <c r="C8" s="493">
        <v>1.8970299559999999</v>
      </c>
      <c r="D8" s="608">
        <v>0.98938773999999996</v>
      </c>
      <c r="E8" s="608"/>
      <c r="F8" s="608"/>
      <c r="G8" s="608"/>
      <c r="H8" s="608"/>
      <c r="I8" s="608"/>
      <c r="J8" s="608"/>
      <c r="K8" s="608"/>
      <c r="L8" s="608"/>
      <c r="M8" s="608"/>
      <c r="N8" s="608"/>
      <c r="O8" s="608"/>
      <c r="P8" s="939">
        <v>7.9876900000000004E-3</v>
      </c>
      <c r="Q8" s="940">
        <f t="shared" si="0"/>
        <v>2.8944053859999999</v>
      </c>
      <c r="R8" s="493"/>
      <c r="S8" s="608"/>
      <c r="T8" s="987">
        <f t="shared" si="1"/>
        <v>2.8944053859999999</v>
      </c>
      <c r="U8" s="929"/>
    </row>
    <row r="9" spans="1:26" s="272" customFormat="1" ht="21" customHeight="1" x14ac:dyDescent="0.2">
      <c r="A9" s="1616"/>
      <c r="B9" s="942" t="s">
        <v>50</v>
      </c>
      <c r="C9" s="943">
        <f t="shared" ref="C9:O9" si="2">SUM(C6:C8)</f>
        <v>30.637107488000002</v>
      </c>
      <c r="D9" s="944">
        <f t="shared" si="2"/>
        <v>1.1278096199999998</v>
      </c>
      <c r="E9" s="944">
        <f t="shared" si="2"/>
        <v>2.5538431799999999</v>
      </c>
      <c r="F9" s="944">
        <f t="shared" si="2"/>
        <v>5.2686888499999993</v>
      </c>
      <c r="G9" s="944">
        <f t="shared" si="2"/>
        <v>0</v>
      </c>
      <c r="H9" s="944">
        <f t="shared" si="2"/>
        <v>5.14352E-2</v>
      </c>
      <c r="I9" s="944">
        <f t="shared" si="2"/>
        <v>0.38752269</v>
      </c>
      <c r="J9" s="944">
        <f t="shared" si="2"/>
        <v>0</v>
      </c>
      <c r="K9" s="944">
        <f t="shared" si="2"/>
        <v>0</v>
      </c>
      <c r="L9" s="944">
        <f t="shared" si="2"/>
        <v>0</v>
      </c>
      <c r="M9" s="944">
        <f t="shared" si="2"/>
        <v>0</v>
      </c>
      <c r="N9" s="944">
        <f t="shared" si="2"/>
        <v>0</v>
      </c>
      <c r="O9" s="944">
        <f t="shared" si="2"/>
        <v>0</v>
      </c>
      <c r="P9" s="945">
        <f>SUM(P6:P8)</f>
        <v>1.49089804</v>
      </c>
      <c r="Q9" s="927">
        <f>SUM(C9:P9)</f>
        <v>41.517305067999992</v>
      </c>
      <c r="R9" s="943">
        <f>SUM(R6:R8)</f>
        <v>0</v>
      </c>
      <c r="S9" s="944">
        <f>SUM(S6:S8)</f>
        <v>0</v>
      </c>
      <c r="T9" s="988">
        <f t="shared" si="1"/>
        <v>41.517305067999992</v>
      </c>
      <c r="U9" s="929"/>
    </row>
    <row r="10" spans="1:26" s="272" customFormat="1" ht="21" customHeight="1" x14ac:dyDescent="0.2">
      <c r="A10" s="1614" t="s">
        <v>23</v>
      </c>
      <c r="B10" s="341" t="s">
        <v>335</v>
      </c>
      <c r="C10" s="611">
        <v>12.827071705</v>
      </c>
      <c r="D10" s="612">
        <v>6.8058999999999995E-2</v>
      </c>
      <c r="E10" s="612">
        <v>0.118879</v>
      </c>
      <c r="F10" s="612">
        <f>2.3893+0.613154</f>
        <v>3.0024540000000002</v>
      </c>
      <c r="G10" s="612"/>
      <c r="H10" s="612"/>
      <c r="I10" s="612"/>
      <c r="J10" s="612"/>
      <c r="K10" s="612"/>
      <c r="L10" s="612"/>
      <c r="M10" s="612"/>
      <c r="N10" s="612"/>
      <c r="O10" s="612"/>
      <c r="P10" s="936">
        <v>1.7878801499999999</v>
      </c>
      <c r="Q10" s="937">
        <f t="shared" si="0"/>
        <v>17.804343854999999</v>
      </c>
      <c r="R10" s="611"/>
      <c r="S10" s="612"/>
      <c r="T10" s="989">
        <f t="shared" si="1"/>
        <v>17.804343854999999</v>
      </c>
      <c r="U10" s="929"/>
    </row>
    <row r="11" spans="1:26" s="272" customFormat="1" ht="21" customHeight="1" x14ac:dyDescent="0.2">
      <c r="A11" s="1615" t="s">
        <v>23</v>
      </c>
      <c r="B11" s="354" t="s">
        <v>146</v>
      </c>
      <c r="C11" s="493"/>
      <c r="D11" s="608"/>
      <c r="E11" s="608">
        <v>0.69303000000000003</v>
      </c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939">
        <v>7.60158999999987E-3</v>
      </c>
      <c r="Q11" s="940">
        <f t="shared" si="0"/>
        <v>0.70063158999999986</v>
      </c>
      <c r="R11" s="493"/>
      <c r="S11" s="608"/>
      <c r="T11" s="987">
        <f t="shared" si="1"/>
        <v>0.70063158999999986</v>
      </c>
      <c r="U11" s="929"/>
    </row>
    <row r="12" spans="1:26" s="272" customFormat="1" ht="21" customHeight="1" x14ac:dyDescent="0.2">
      <c r="A12" s="1615" t="s">
        <v>23</v>
      </c>
      <c r="B12" s="354" t="s">
        <v>147</v>
      </c>
      <c r="C12" s="493">
        <v>0.49426297000000002</v>
      </c>
      <c r="D12" s="608">
        <v>0.83436399999999999</v>
      </c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939"/>
      <c r="Q12" s="940">
        <f t="shared" si="0"/>
        <v>1.32862697</v>
      </c>
      <c r="R12" s="493"/>
      <c r="S12" s="608"/>
      <c r="T12" s="987">
        <f t="shared" si="1"/>
        <v>1.32862697</v>
      </c>
      <c r="U12" s="929"/>
    </row>
    <row r="13" spans="1:26" s="272" customFormat="1" ht="21" customHeight="1" x14ac:dyDescent="0.2">
      <c r="A13" s="1616" t="s">
        <v>23</v>
      </c>
      <c r="B13" s="942" t="s">
        <v>50</v>
      </c>
      <c r="C13" s="943">
        <f>SUM(C10:C12)</f>
        <v>13.321334674999999</v>
      </c>
      <c r="D13" s="943">
        <f t="shared" ref="D13:O13" si="3">SUM(D10:D12)</f>
        <v>0.90242299999999998</v>
      </c>
      <c r="E13" s="943">
        <f t="shared" si="3"/>
        <v>0.81190899999999999</v>
      </c>
      <c r="F13" s="943">
        <f>SUM(F10:F12)</f>
        <v>3.0024540000000002</v>
      </c>
      <c r="G13" s="943">
        <f t="shared" si="3"/>
        <v>0</v>
      </c>
      <c r="H13" s="943">
        <f t="shared" si="3"/>
        <v>0</v>
      </c>
      <c r="I13" s="943">
        <f t="shared" si="3"/>
        <v>0</v>
      </c>
      <c r="J13" s="943">
        <f t="shared" si="3"/>
        <v>0</v>
      </c>
      <c r="K13" s="943">
        <f t="shared" si="3"/>
        <v>0</v>
      </c>
      <c r="L13" s="943">
        <f t="shared" si="3"/>
        <v>0</v>
      </c>
      <c r="M13" s="943">
        <f t="shared" si="3"/>
        <v>0</v>
      </c>
      <c r="N13" s="943">
        <f t="shared" si="3"/>
        <v>0</v>
      </c>
      <c r="O13" s="943">
        <f t="shared" si="3"/>
        <v>0</v>
      </c>
      <c r="P13" s="943">
        <f>SUM(P10:P12)</f>
        <v>1.7954817399999998</v>
      </c>
      <c r="Q13" s="927">
        <f>SUM(C13:P13)</f>
        <v>19.833602415000001</v>
      </c>
      <c r="R13" s="943">
        <f t="shared" ref="R13:S13" si="4">SUM(R10:R12)</f>
        <v>0</v>
      </c>
      <c r="S13" s="944">
        <f t="shared" si="4"/>
        <v>0</v>
      </c>
      <c r="T13" s="988">
        <f t="shared" si="1"/>
        <v>19.833602415000001</v>
      </c>
      <c r="U13" s="929"/>
    </row>
    <row r="14" spans="1:26" s="272" customFormat="1" ht="21" customHeight="1" x14ac:dyDescent="0.2">
      <c r="A14" s="990" t="s">
        <v>25</v>
      </c>
      <c r="B14" s="341" t="s">
        <v>335</v>
      </c>
      <c r="C14" s="611"/>
      <c r="D14" s="612"/>
      <c r="E14" s="612"/>
      <c r="F14" s="612"/>
      <c r="G14" s="612"/>
      <c r="H14" s="612"/>
      <c r="I14" s="612"/>
      <c r="J14" s="612"/>
      <c r="K14" s="612"/>
      <c r="L14" s="612"/>
      <c r="M14" s="612"/>
      <c r="N14" s="612"/>
      <c r="O14" s="612"/>
      <c r="P14" s="936">
        <v>3.9970000000000001E-4</v>
      </c>
      <c r="Q14" s="937">
        <f t="shared" si="0"/>
        <v>3.9970000000000001E-4</v>
      </c>
      <c r="R14" s="611"/>
      <c r="S14" s="612"/>
      <c r="T14" s="989">
        <f t="shared" si="1"/>
        <v>3.9970000000000001E-4</v>
      </c>
      <c r="U14" s="929"/>
    </row>
    <row r="15" spans="1:26" s="272" customFormat="1" ht="21" customHeight="1" x14ac:dyDescent="0.2">
      <c r="A15" s="1034" t="s">
        <v>26</v>
      </c>
      <c r="B15" s="828" t="s">
        <v>335</v>
      </c>
      <c r="C15" s="924">
        <v>0.20838772999999999</v>
      </c>
      <c r="D15" s="925"/>
      <c r="E15" s="925"/>
      <c r="F15" s="925"/>
      <c r="G15" s="925"/>
      <c r="H15" s="925"/>
      <c r="I15" s="925"/>
      <c r="J15" s="925"/>
      <c r="K15" s="925"/>
      <c r="L15" s="925"/>
      <c r="M15" s="925"/>
      <c r="N15" s="925"/>
      <c r="O15" s="925"/>
      <c r="P15" s="926">
        <v>1.290821E-2</v>
      </c>
      <c r="Q15" s="927">
        <f t="shared" si="0"/>
        <v>0.22129594</v>
      </c>
      <c r="R15" s="924"/>
      <c r="S15" s="925"/>
      <c r="T15" s="988">
        <f t="shared" si="1"/>
        <v>0.22129594</v>
      </c>
      <c r="U15" s="929"/>
    </row>
    <row r="16" spans="1:26" s="272" customFormat="1" ht="21" customHeight="1" x14ac:dyDescent="0.2">
      <c r="A16" s="1626" t="s">
        <v>324</v>
      </c>
      <c r="B16" s="1001" t="s">
        <v>335</v>
      </c>
      <c r="C16" s="979">
        <f t="shared" ref="C16:P16" si="5">SUMIF($B$5:$B$15,$B16,C$5:C$15)</f>
        <v>41.775536967000001</v>
      </c>
      <c r="D16" s="979">
        <f t="shared" si="5"/>
        <v>0.20648087999999998</v>
      </c>
      <c r="E16" s="979">
        <f t="shared" si="5"/>
        <v>0.9652174899999999</v>
      </c>
      <c r="F16" s="979">
        <f t="shared" si="5"/>
        <v>8.2711428500000004</v>
      </c>
      <c r="G16" s="979">
        <f t="shared" si="5"/>
        <v>0</v>
      </c>
      <c r="H16" s="979">
        <f t="shared" si="5"/>
        <v>5.14352E-2</v>
      </c>
      <c r="I16" s="979">
        <f t="shared" si="5"/>
        <v>0.38752269</v>
      </c>
      <c r="J16" s="979">
        <f t="shared" si="5"/>
        <v>0</v>
      </c>
      <c r="K16" s="979">
        <f t="shared" si="5"/>
        <v>0</v>
      </c>
      <c r="L16" s="979">
        <f t="shared" si="5"/>
        <v>0</v>
      </c>
      <c r="M16" s="979">
        <f t="shared" si="5"/>
        <v>0</v>
      </c>
      <c r="N16" s="979">
        <f t="shared" si="5"/>
        <v>0</v>
      </c>
      <c r="O16" s="979">
        <f t="shared" si="5"/>
        <v>0</v>
      </c>
      <c r="P16" s="992">
        <f t="shared" si="5"/>
        <v>3.2945464900000001</v>
      </c>
      <c r="Q16" s="972">
        <f>SUM(C16:P16)</f>
        <v>54.951882566999998</v>
      </c>
      <c r="R16" s="979">
        <f>SUMIF($B$5:$B$15,$B16,R$5:R$15)</f>
        <v>0</v>
      </c>
      <c r="S16" s="979">
        <f>SUMIF($B$5:$B$15,$B16,S$5:S$15)</f>
        <v>0</v>
      </c>
      <c r="T16" s="1002">
        <f>SUM(Q16:S16)</f>
        <v>54.951882566999998</v>
      </c>
      <c r="U16" s="929"/>
    </row>
    <row r="17" spans="1:21" s="272" customFormat="1" ht="21" customHeight="1" x14ac:dyDescent="0.2">
      <c r="A17" s="1626"/>
      <c r="B17" s="995" t="s">
        <v>146</v>
      </c>
      <c r="C17" s="979">
        <f>SUMIF($B$5:$B$15,$B17,C$5:C$15)</f>
        <v>0</v>
      </c>
      <c r="D17" s="979">
        <f t="shared" ref="D17:P18" si="6">SUMIF($B$5:$B$15,$B17,D$5:D$15)</f>
        <v>0</v>
      </c>
      <c r="E17" s="979">
        <f t="shared" si="6"/>
        <v>2.4005346899999997</v>
      </c>
      <c r="F17" s="979">
        <f t="shared" si="6"/>
        <v>0</v>
      </c>
      <c r="G17" s="979">
        <f t="shared" si="6"/>
        <v>0</v>
      </c>
      <c r="H17" s="979">
        <f t="shared" si="6"/>
        <v>0</v>
      </c>
      <c r="I17" s="979">
        <f t="shared" si="6"/>
        <v>0</v>
      </c>
      <c r="J17" s="979">
        <f t="shared" si="6"/>
        <v>0</v>
      </c>
      <c r="K17" s="979">
        <f t="shared" si="6"/>
        <v>0</v>
      </c>
      <c r="L17" s="979">
        <f t="shared" si="6"/>
        <v>0</v>
      </c>
      <c r="M17" s="979">
        <f t="shared" si="6"/>
        <v>0</v>
      </c>
      <c r="N17" s="979">
        <f t="shared" si="6"/>
        <v>0</v>
      </c>
      <c r="O17" s="979">
        <f t="shared" si="6"/>
        <v>0</v>
      </c>
      <c r="P17" s="992">
        <f t="shared" si="6"/>
        <v>7.60158999999987E-3</v>
      </c>
      <c r="Q17" s="956">
        <f t="shared" si="0"/>
        <v>2.4081362799999995</v>
      </c>
      <c r="R17" s="979">
        <f t="shared" ref="R17:S18" si="7">SUMIF($B$5:$B$15,$B17,R$5:R$15)</f>
        <v>0</v>
      </c>
      <c r="S17" s="979">
        <f t="shared" si="7"/>
        <v>0</v>
      </c>
      <c r="T17" s="996">
        <f t="shared" si="1"/>
        <v>2.4081362799999995</v>
      </c>
      <c r="U17" s="929"/>
    </row>
    <row r="18" spans="1:21" s="272" customFormat="1" ht="21" customHeight="1" x14ac:dyDescent="0.2">
      <c r="A18" s="1626"/>
      <c r="B18" s="995" t="s">
        <v>147</v>
      </c>
      <c r="C18" s="979">
        <f>SUMIF($B$5:$B$15,$B18,C$5:C$15)</f>
        <v>2.3912929259999998</v>
      </c>
      <c r="D18" s="979">
        <f t="shared" si="6"/>
        <v>1.8237517400000001</v>
      </c>
      <c r="E18" s="979">
        <f t="shared" si="6"/>
        <v>0</v>
      </c>
      <c r="F18" s="979">
        <f t="shared" si="6"/>
        <v>0</v>
      </c>
      <c r="G18" s="979">
        <f t="shared" si="6"/>
        <v>0</v>
      </c>
      <c r="H18" s="979">
        <f t="shared" si="6"/>
        <v>0</v>
      </c>
      <c r="I18" s="979">
        <f t="shared" si="6"/>
        <v>0</v>
      </c>
      <c r="J18" s="979">
        <f t="shared" si="6"/>
        <v>0</v>
      </c>
      <c r="K18" s="979">
        <f t="shared" si="6"/>
        <v>0</v>
      </c>
      <c r="L18" s="979">
        <f t="shared" si="6"/>
        <v>0</v>
      </c>
      <c r="M18" s="979">
        <f t="shared" si="6"/>
        <v>0</v>
      </c>
      <c r="N18" s="979">
        <f t="shared" si="6"/>
        <v>0</v>
      </c>
      <c r="O18" s="979">
        <f t="shared" si="6"/>
        <v>0</v>
      </c>
      <c r="P18" s="992">
        <f t="shared" si="6"/>
        <v>7.9876900000000004E-3</v>
      </c>
      <c r="Q18" s="956">
        <f t="shared" si="0"/>
        <v>4.223032356</v>
      </c>
      <c r="R18" s="979">
        <f t="shared" si="7"/>
        <v>0</v>
      </c>
      <c r="S18" s="979">
        <f t="shared" si="7"/>
        <v>0</v>
      </c>
      <c r="T18" s="996">
        <f t="shared" si="1"/>
        <v>4.223032356</v>
      </c>
      <c r="U18" s="929"/>
    </row>
    <row r="19" spans="1:21" s="272" customFormat="1" ht="21" customHeight="1" x14ac:dyDescent="0.2">
      <c r="A19" s="1627"/>
      <c r="B19" s="958" t="s">
        <v>50</v>
      </c>
      <c r="C19" s="959">
        <f>SUM(C16:C18)</f>
        <v>44.166829892999999</v>
      </c>
      <c r="D19" s="959">
        <f t="shared" ref="D19:N19" si="8">SUM(D16:D18)</f>
        <v>2.03023262</v>
      </c>
      <c r="E19" s="959">
        <f t="shared" si="8"/>
        <v>3.3657521799999994</v>
      </c>
      <c r="F19" s="959">
        <f t="shared" si="8"/>
        <v>8.2711428500000004</v>
      </c>
      <c r="G19" s="959">
        <f t="shared" si="8"/>
        <v>0</v>
      </c>
      <c r="H19" s="959">
        <f t="shared" si="8"/>
        <v>5.14352E-2</v>
      </c>
      <c r="I19" s="959">
        <f t="shared" si="8"/>
        <v>0.38752269</v>
      </c>
      <c r="J19" s="959">
        <f t="shared" si="8"/>
        <v>0</v>
      </c>
      <c r="K19" s="959">
        <f t="shared" si="8"/>
        <v>0</v>
      </c>
      <c r="L19" s="959">
        <f t="shared" si="8"/>
        <v>0</v>
      </c>
      <c r="M19" s="959">
        <f t="shared" si="8"/>
        <v>0</v>
      </c>
      <c r="N19" s="959">
        <f t="shared" si="8"/>
        <v>0</v>
      </c>
      <c r="O19" s="959">
        <f>SUM(O16:O18)</f>
        <v>0</v>
      </c>
      <c r="P19" s="959">
        <f>SUM(P16:P18)</f>
        <v>3.31013577</v>
      </c>
      <c r="Q19" s="960">
        <f>SUM(C19:P19)</f>
        <v>61.583051202999997</v>
      </c>
      <c r="R19" s="959">
        <f>SUM(R16:R18)</f>
        <v>0</v>
      </c>
      <c r="S19" s="997">
        <f>SUM(S16:S18)</f>
        <v>0</v>
      </c>
      <c r="T19" s="998">
        <f t="shared" si="1"/>
        <v>61.583051202999997</v>
      </c>
      <c r="U19" s="929"/>
    </row>
    <row r="20" spans="1:21" s="272" customFormat="1" ht="21" customHeight="1" x14ac:dyDescent="0.2">
      <c r="A20" s="1588" t="s">
        <v>459</v>
      </c>
      <c r="B20" s="648" t="s">
        <v>335</v>
      </c>
      <c r="C20" s="1242"/>
      <c r="D20" s="1242"/>
      <c r="E20" s="1242"/>
      <c r="F20" s="608">
        <f>0.0855507+0.004124</f>
        <v>8.9674699999999996E-2</v>
      </c>
      <c r="G20" s="1242"/>
      <c r="H20" s="1242"/>
      <c r="I20" s="1242"/>
      <c r="J20" s="1242"/>
      <c r="K20" s="1242"/>
      <c r="L20" s="1242"/>
      <c r="M20" s="1242"/>
      <c r="N20" s="1242"/>
      <c r="O20" s="1242"/>
      <c r="P20" s="1243"/>
      <c r="Q20" s="927">
        <f>SUM(C20:P20)</f>
        <v>8.9674699999999996E-2</v>
      </c>
      <c r="R20" s="943"/>
      <c r="S20" s="944"/>
      <c r="T20" s="988">
        <f>SUM(Q20:S20)</f>
        <v>8.9674699999999996E-2</v>
      </c>
      <c r="U20" s="929"/>
    </row>
    <row r="21" spans="1:21" s="272" customFormat="1" ht="21" customHeight="1" x14ac:dyDescent="0.2">
      <c r="A21" s="1623"/>
      <c r="B21" s="354" t="s">
        <v>146</v>
      </c>
      <c r="C21" s="493"/>
      <c r="D21" s="608"/>
      <c r="E21" s="608"/>
      <c r="F21" s="608">
        <v>0.37365590999999998</v>
      </c>
      <c r="G21" s="608"/>
      <c r="H21" s="608"/>
      <c r="I21" s="608"/>
      <c r="J21" s="608"/>
      <c r="K21" s="608"/>
      <c r="L21" s="608"/>
      <c r="M21" s="608"/>
      <c r="N21" s="608"/>
      <c r="O21" s="608"/>
      <c r="P21" s="939"/>
      <c r="Q21" s="940">
        <f>SUM(C21:P21)</f>
        <v>0.37365590999999998</v>
      </c>
      <c r="R21" s="493"/>
      <c r="S21" s="608"/>
      <c r="T21" s="987">
        <f>SUM(Q21:S21)</f>
        <v>0.37365590999999998</v>
      </c>
      <c r="U21" s="929"/>
    </row>
    <row r="22" spans="1:21" s="272" customFormat="1" ht="21" customHeight="1" x14ac:dyDescent="0.2">
      <c r="A22" s="1623"/>
      <c r="B22" s="354" t="s">
        <v>147</v>
      </c>
      <c r="C22" s="493"/>
      <c r="D22" s="608"/>
      <c r="E22" s="608"/>
      <c r="F22" s="608">
        <v>0.77053799999999995</v>
      </c>
      <c r="G22" s="608"/>
      <c r="H22" s="608"/>
      <c r="I22" s="608"/>
      <c r="J22" s="608"/>
      <c r="K22" s="608"/>
      <c r="L22" s="608"/>
      <c r="M22" s="608"/>
      <c r="N22" s="608"/>
      <c r="O22" s="608"/>
      <c r="P22" s="939">
        <v>7.1047999999999999E-4</v>
      </c>
      <c r="Q22" s="940">
        <f>SUM(C22:P22)</f>
        <v>0.7712484799999999</v>
      </c>
      <c r="R22" s="493"/>
      <c r="S22" s="608"/>
      <c r="T22" s="987">
        <f>SUM(Q22:S22)</f>
        <v>0.7712484799999999</v>
      </c>
      <c r="U22" s="929"/>
    </row>
    <row r="23" spans="1:21" s="272" customFormat="1" ht="21" customHeight="1" x14ac:dyDescent="0.2">
      <c r="A23" s="1589"/>
      <c r="B23" s="942" t="s">
        <v>50</v>
      </c>
      <c r="C23" s="943">
        <f>SUM(C21:C22)</f>
        <v>0</v>
      </c>
      <c r="D23" s="943">
        <f t="shared" ref="D23:E23" si="9">SUM(D21:D22)</f>
        <v>0</v>
      </c>
      <c r="E23" s="943">
        <f t="shared" si="9"/>
        <v>0</v>
      </c>
      <c r="F23" s="943">
        <f>SUM(F20:F22)</f>
        <v>1.23386861</v>
      </c>
      <c r="G23" s="943">
        <f>SUM(G20:G22)</f>
        <v>0</v>
      </c>
      <c r="H23" s="943">
        <f t="shared" ref="H23:O23" si="10">SUM(H20:H22)</f>
        <v>0</v>
      </c>
      <c r="I23" s="943">
        <f t="shared" si="10"/>
        <v>0</v>
      </c>
      <c r="J23" s="943">
        <f t="shared" si="10"/>
        <v>0</v>
      </c>
      <c r="K23" s="943">
        <f t="shared" si="10"/>
        <v>0</v>
      </c>
      <c r="L23" s="943">
        <f t="shared" si="10"/>
        <v>0</v>
      </c>
      <c r="M23" s="943">
        <f t="shared" si="10"/>
        <v>0</v>
      </c>
      <c r="N23" s="943">
        <f t="shared" si="10"/>
        <v>0</v>
      </c>
      <c r="O23" s="943">
        <f t="shared" si="10"/>
        <v>0</v>
      </c>
      <c r="P23" s="943">
        <f>SUM(P20:P22)</f>
        <v>7.1047999999999999E-4</v>
      </c>
      <c r="Q23" s="927">
        <f>SUM(C23:P23)</f>
        <v>1.23457909</v>
      </c>
      <c r="R23" s="943">
        <f>SUM(R20:R22)</f>
        <v>0</v>
      </c>
      <c r="S23" s="943">
        <f>SUM(S20:S22)</f>
        <v>0</v>
      </c>
      <c r="T23" s="988">
        <f>SUM(Q23:S23)</f>
        <v>1.23457909</v>
      </c>
      <c r="U23" s="929"/>
    </row>
    <row r="24" spans="1:21" s="272" customFormat="1" ht="21" customHeight="1" x14ac:dyDescent="0.2">
      <c r="A24" s="999" t="s">
        <v>69</v>
      </c>
      <c r="B24" s="648" t="s">
        <v>335</v>
      </c>
      <c r="C24" s="931"/>
      <c r="D24" s="932"/>
      <c r="E24" s="932"/>
      <c r="F24" s="932">
        <v>0.49753399999999998</v>
      </c>
      <c r="G24" s="932"/>
      <c r="H24" s="932"/>
      <c r="I24" s="932"/>
      <c r="J24" s="932"/>
      <c r="K24" s="932"/>
      <c r="L24" s="932"/>
      <c r="M24" s="932"/>
      <c r="N24" s="932"/>
      <c r="O24" s="932"/>
      <c r="P24" s="933"/>
      <c r="Q24" s="934">
        <f t="shared" si="0"/>
        <v>0.49753399999999998</v>
      </c>
      <c r="R24" s="931"/>
      <c r="S24" s="932"/>
      <c r="T24" s="1000">
        <f t="shared" si="1"/>
        <v>0.49753399999999998</v>
      </c>
      <c r="U24" s="929"/>
    </row>
    <row r="25" spans="1:21" s="272" customFormat="1" ht="21" customHeight="1" x14ac:dyDescent="0.2">
      <c r="A25" s="1626" t="s">
        <v>92</v>
      </c>
      <c r="B25" s="1001" t="s">
        <v>335</v>
      </c>
      <c r="C25" s="979">
        <f t="shared" ref="C25:P27" si="11">SUMIF($B$16:$B$24,$B25,C$16:C$24)</f>
        <v>41.775536967000001</v>
      </c>
      <c r="D25" s="979">
        <f t="shared" si="11"/>
        <v>0.20648087999999998</v>
      </c>
      <c r="E25" s="979">
        <f t="shared" si="11"/>
        <v>0.9652174899999999</v>
      </c>
      <c r="F25" s="979">
        <f t="shared" si="11"/>
        <v>8.8583515500000001</v>
      </c>
      <c r="G25" s="979">
        <f t="shared" si="11"/>
        <v>0</v>
      </c>
      <c r="H25" s="979">
        <f t="shared" si="11"/>
        <v>5.14352E-2</v>
      </c>
      <c r="I25" s="979">
        <f t="shared" si="11"/>
        <v>0.38752269</v>
      </c>
      <c r="J25" s="979">
        <f t="shared" si="11"/>
        <v>0</v>
      </c>
      <c r="K25" s="979">
        <f t="shared" si="11"/>
        <v>0</v>
      </c>
      <c r="L25" s="979">
        <f t="shared" si="11"/>
        <v>0</v>
      </c>
      <c r="M25" s="979">
        <f t="shared" si="11"/>
        <v>0</v>
      </c>
      <c r="N25" s="979">
        <f t="shared" si="11"/>
        <v>0</v>
      </c>
      <c r="O25" s="979">
        <f t="shared" si="11"/>
        <v>0</v>
      </c>
      <c r="P25" s="992">
        <f t="shared" si="11"/>
        <v>3.2945464900000001</v>
      </c>
      <c r="Q25" s="972">
        <f t="shared" si="0"/>
        <v>55.539091267000003</v>
      </c>
      <c r="R25" s="979">
        <f t="shared" ref="R25:S27" si="12">SUMIF($B$16:$B$24,$B25,R$16:R$24)</f>
        <v>0</v>
      </c>
      <c r="S25" s="979">
        <f t="shared" si="12"/>
        <v>0</v>
      </c>
      <c r="T25" s="1002">
        <f t="shared" si="1"/>
        <v>55.539091267000003</v>
      </c>
      <c r="U25" s="929"/>
    </row>
    <row r="26" spans="1:21" s="272" customFormat="1" ht="21" customHeight="1" x14ac:dyDescent="0.2">
      <c r="A26" s="1626"/>
      <c r="B26" s="995" t="s">
        <v>146</v>
      </c>
      <c r="C26" s="979">
        <f t="shared" si="11"/>
        <v>0</v>
      </c>
      <c r="D26" s="979">
        <f t="shared" si="11"/>
        <v>0</v>
      </c>
      <c r="E26" s="979">
        <f t="shared" si="11"/>
        <v>2.4005346899999997</v>
      </c>
      <c r="F26" s="979">
        <f t="shared" si="11"/>
        <v>0.37365590999999998</v>
      </c>
      <c r="G26" s="979">
        <f t="shared" si="11"/>
        <v>0</v>
      </c>
      <c r="H26" s="979">
        <f t="shared" si="11"/>
        <v>0</v>
      </c>
      <c r="I26" s="979">
        <f t="shared" si="11"/>
        <v>0</v>
      </c>
      <c r="J26" s="979">
        <f t="shared" si="11"/>
        <v>0</v>
      </c>
      <c r="K26" s="979">
        <f t="shared" si="11"/>
        <v>0</v>
      </c>
      <c r="L26" s="979">
        <f t="shared" si="11"/>
        <v>0</v>
      </c>
      <c r="M26" s="979">
        <f t="shared" si="11"/>
        <v>0</v>
      </c>
      <c r="N26" s="979">
        <f t="shared" si="11"/>
        <v>0</v>
      </c>
      <c r="O26" s="979">
        <f t="shared" si="11"/>
        <v>0</v>
      </c>
      <c r="P26" s="992">
        <f t="shared" si="11"/>
        <v>7.60158999999987E-3</v>
      </c>
      <c r="Q26" s="956">
        <f t="shared" si="0"/>
        <v>2.7817921899999996</v>
      </c>
      <c r="R26" s="979">
        <f t="shared" si="12"/>
        <v>0</v>
      </c>
      <c r="S26" s="979">
        <f t="shared" si="12"/>
        <v>0</v>
      </c>
      <c r="T26" s="996">
        <f t="shared" si="1"/>
        <v>2.7817921899999996</v>
      </c>
      <c r="U26" s="929"/>
    </row>
    <row r="27" spans="1:21" s="272" customFormat="1" ht="21" customHeight="1" x14ac:dyDescent="0.2">
      <c r="A27" s="1626"/>
      <c r="B27" s="995" t="s">
        <v>147</v>
      </c>
      <c r="C27" s="979">
        <f t="shared" si="11"/>
        <v>2.3912929259999998</v>
      </c>
      <c r="D27" s="979">
        <f t="shared" si="11"/>
        <v>1.8237517400000001</v>
      </c>
      <c r="E27" s="979">
        <f t="shared" si="11"/>
        <v>0</v>
      </c>
      <c r="F27" s="979">
        <f t="shared" si="11"/>
        <v>0.77053799999999995</v>
      </c>
      <c r="G27" s="979">
        <f t="shared" si="11"/>
        <v>0</v>
      </c>
      <c r="H27" s="979">
        <f t="shared" si="11"/>
        <v>0</v>
      </c>
      <c r="I27" s="979">
        <f t="shared" si="11"/>
        <v>0</v>
      </c>
      <c r="J27" s="979">
        <f t="shared" si="11"/>
        <v>0</v>
      </c>
      <c r="K27" s="979">
        <f t="shared" si="11"/>
        <v>0</v>
      </c>
      <c r="L27" s="979">
        <f t="shared" si="11"/>
        <v>0</v>
      </c>
      <c r="M27" s="979">
        <f t="shared" si="11"/>
        <v>0</v>
      </c>
      <c r="N27" s="979">
        <f t="shared" si="11"/>
        <v>0</v>
      </c>
      <c r="O27" s="979">
        <f t="shared" si="11"/>
        <v>0</v>
      </c>
      <c r="P27" s="992">
        <f t="shared" si="11"/>
        <v>8.6981699999999999E-3</v>
      </c>
      <c r="Q27" s="956">
        <f t="shared" si="0"/>
        <v>4.9942808359999997</v>
      </c>
      <c r="R27" s="979">
        <f t="shared" si="12"/>
        <v>0</v>
      </c>
      <c r="S27" s="979">
        <f t="shared" si="12"/>
        <v>0</v>
      </c>
      <c r="T27" s="996">
        <f t="shared" si="1"/>
        <v>4.9942808359999997</v>
      </c>
      <c r="U27" s="929"/>
    </row>
    <row r="28" spans="1:21" s="272" customFormat="1" ht="21" customHeight="1" x14ac:dyDescent="0.2">
      <c r="A28" s="1627"/>
      <c r="B28" s="958" t="s">
        <v>50</v>
      </c>
      <c r="C28" s="959">
        <f>SUM(C25:C27)</f>
        <v>44.166829892999999</v>
      </c>
      <c r="D28" s="959">
        <f t="shared" ref="D28:P28" si="13">SUM(D25:D27)</f>
        <v>2.03023262</v>
      </c>
      <c r="E28" s="959">
        <f t="shared" si="13"/>
        <v>3.3657521799999994</v>
      </c>
      <c r="F28" s="959">
        <f t="shared" si="13"/>
        <v>10.00254546</v>
      </c>
      <c r="G28" s="959">
        <f t="shared" si="13"/>
        <v>0</v>
      </c>
      <c r="H28" s="959">
        <f t="shared" si="13"/>
        <v>5.14352E-2</v>
      </c>
      <c r="I28" s="959">
        <f t="shared" si="13"/>
        <v>0.38752269</v>
      </c>
      <c r="J28" s="959">
        <f t="shared" si="13"/>
        <v>0</v>
      </c>
      <c r="K28" s="959">
        <f t="shared" si="13"/>
        <v>0</v>
      </c>
      <c r="L28" s="959">
        <f t="shared" si="13"/>
        <v>0</v>
      </c>
      <c r="M28" s="959">
        <f t="shared" si="13"/>
        <v>0</v>
      </c>
      <c r="N28" s="959">
        <f t="shared" si="13"/>
        <v>0</v>
      </c>
      <c r="O28" s="959">
        <f t="shared" si="13"/>
        <v>0</v>
      </c>
      <c r="P28" s="959">
        <f t="shared" si="13"/>
        <v>3.31084625</v>
      </c>
      <c r="Q28" s="960">
        <f t="shared" si="0"/>
        <v>63.315164292999995</v>
      </c>
      <c r="R28" s="959">
        <f t="shared" ref="R28:S28" si="14">SUM(R25:R27)</f>
        <v>0</v>
      </c>
      <c r="S28" s="997">
        <f t="shared" si="14"/>
        <v>0</v>
      </c>
      <c r="T28" s="998">
        <f>SUM(Q28:S28)</f>
        <v>63.315164292999995</v>
      </c>
      <c r="U28" s="929"/>
    </row>
    <row r="29" spans="1:21" s="272" customFormat="1" ht="21" customHeight="1" x14ac:dyDescent="0.2">
      <c r="A29" s="1588" t="s">
        <v>176</v>
      </c>
      <c r="B29" s="648" t="s">
        <v>335</v>
      </c>
      <c r="C29" s="1242"/>
      <c r="D29" s="1242"/>
      <c r="E29" s="1242"/>
      <c r="F29" s="1242">
        <f>0.468533+5.71100752</f>
        <v>6.1795405199999998</v>
      </c>
      <c r="G29" s="1242"/>
      <c r="H29" s="1242"/>
      <c r="I29" s="1242"/>
      <c r="J29" s="1242"/>
      <c r="K29" s="1242"/>
      <c r="L29" s="1242"/>
      <c r="M29" s="1242"/>
      <c r="N29" s="1242"/>
      <c r="O29" s="1242"/>
      <c r="P29" s="1243"/>
      <c r="Q29" s="927">
        <f t="shared" ref="Q29" si="15">SUM(C29:P29)</f>
        <v>6.1795405199999998</v>
      </c>
      <c r="R29" s="943"/>
      <c r="S29" s="943">
        <v>8.3999999999999995E-5</v>
      </c>
      <c r="T29" s="988">
        <f>SUM(Q29:S29)</f>
        <v>6.17962452</v>
      </c>
      <c r="U29" s="929"/>
    </row>
    <row r="30" spans="1:21" s="272" customFormat="1" ht="21" customHeight="1" x14ac:dyDescent="0.2">
      <c r="A30" s="1623"/>
      <c r="B30" s="354" t="s">
        <v>146</v>
      </c>
      <c r="C30" s="493"/>
      <c r="D30" s="608"/>
      <c r="E30" s="608"/>
      <c r="F30" s="608">
        <v>3.0739299999999998</v>
      </c>
      <c r="G30" s="608"/>
      <c r="H30" s="608"/>
      <c r="I30" s="608"/>
      <c r="J30" s="608"/>
      <c r="K30" s="608"/>
      <c r="L30" s="608"/>
      <c r="M30" s="608"/>
      <c r="N30" s="608"/>
      <c r="O30" s="608"/>
      <c r="P30" s="939"/>
      <c r="Q30" s="450">
        <f t="shared" si="0"/>
        <v>3.0739299999999998</v>
      </c>
      <c r="R30" s="493"/>
      <c r="S30" s="608"/>
      <c r="T30" s="1003">
        <f>SUM(Q30:S30)</f>
        <v>3.0739299999999998</v>
      </c>
      <c r="U30" s="929"/>
    </row>
    <row r="31" spans="1:21" s="272" customFormat="1" ht="21" customHeight="1" x14ac:dyDescent="0.2">
      <c r="A31" s="1623"/>
      <c r="B31" s="354" t="s">
        <v>147</v>
      </c>
      <c r="C31" s="493">
        <v>0.80654409999999999</v>
      </c>
      <c r="D31" s="608">
        <v>0.93475710000000001</v>
      </c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O31" s="608"/>
      <c r="P31" s="939"/>
      <c r="Q31" s="450">
        <f t="shared" si="0"/>
        <v>1.7413012000000001</v>
      </c>
      <c r="R31" s="493"/>
      <c r="S31" s="608"/>
      <c r="T31" s="1003">
        <f>SUM(Q31:S31)</f>
        <v>1.7413012000000001</v>
      </c>
      <c r="U31" s="929"/>
    </row>
    <row r="32" spans="1:21" s="272" customFormat="1" ht="21" customHeight="1" x14ac:dyDescent="0.2">
      <c r="A32" s="1624"/>
      <c r="B32" s="942" t="s">
        <v>50</v>
      </c>
      <c r="C32" s="943">
        <f>SUM(C29:C31)</f>
        <v>0.80654409999999999</v>
      </c>
      <c r="D32" s="943">
        <f t="shared" ref="D32:F32" si="16">SUM(D29:D31)</f>
        <v>0.93475710000000001</v>
      </c>
      <c r="E32" s="943">
        <f t="shared" si="16"/>
        <v>0</v>
      </c>
      <c r="F32" s="943">
        <f t="shared" si="16"/>
        <v>9.2534705200000005</v>
      </c>
      <c r="G32" s="943">
        <f t="shared" ref="G32" si="17">SUM(G29:G31)</f>
        <v>0</v>
      </c>
      <c r="H32" s="943">
        <f t="shared" ref="H32" si="18">SUM(H29:H31)</f>
        <v>0</v>
      </c>
      <c r="I32" s="943">
        <f t="shared" ref="I32" si="19">SUM(I29:I31)</f>
        <v>0</v>
      </c>
      <c r="J32" s="943">
        <f t="shared" ref="J32" si="20">SUM(J29:J31)</f>
        <v>0</v>
      </c>
      <c r="K32" s="943">
        <f t="shared" ref="K32" si="21">SUM(K29:K31)</f>
        <v>0</v>
      </c>
      <c r="L32" s="943">
        <f t="shared" ref="L32" si="22">SUM(L29:L31)</f>
        <v>0</v>
      </c>
      <c r="M32" s="943">
        <f t="shared" ref="M32" si="23">SUM(M29:M31)</f>
        <v>0</v>
      </c>
      <c r="N32" s="943">
        <f t="shared" ref="N32" si="24">SUM(N29:N31)</f>
        <v>0</v>
      </c>
      <c r="O32" s="943">
        <f t="shared" ref="O32" si="25">SUM(O29:O31)</f>
        <v>0</v>
      </c>
      <c r="P32" s="943">
        <f t="shared" ref="P32" si="26">SUM(P29:P31)</f>
        <v>0</v>
      </c>
      <c r="Q32" s="927">
        <f t="shared" si="0"/>
        <v>10.994771720000001</v>
      </c>
      <c r="R32" s="943">
        <f>SUM(R29:R31)</f>
        <v>0</v>
      </c>
      <c r="S32" s="943">
        <f>SUM(S29:S31)</f>
        <v>8.3999999999999995E-5</v>
      </c>
      <c r="T32" s="988">
        <f>SUM(Q32:S32)</f>
        <v>10.99485572</v>
      </c>
      <c r="U32" s="929"/>
    </row>
    <row r="33" spans="1:22" s="272" customFormat="1" ht="21" customHeight="1" x14ac:dyDescent="0.2">
      <c r="A33" s="1626" t="s">
        <v>93</v>
      </c>
      <c r="B33" s="991" t="s">
        <v>335</v>
      </c>
      <c r="C33" s="979">
        <f>SUMIF($B$29:$B$32,$B33,C$29:C$32)</f>
        <v>0</v>
      </c>
      <c r="D33" s="979">
        <f t="shared" ref="D33:P33" si="27">SUMIF($B$29:$B$32,$B33,D$29:D$32)</f>
        <v>0</v>
      </c>
      <c r="E33" s="979">
        <f t="shared" si="27"/>
        <v>0</v>
      </c>
      <c r="F33" s="979">
        <f t="shared" si="27"/>
        <v>6.1795405199999998</v>
      </c>
      <c r="G33" s="979">
        <f t="shared" si="27"/>
        <v>0</v>
      </c>
      <c r="H33" s="979">
        <f t="shared" si="27"/>
        <v>0</v>
      </c>
      <c r="I33" s="979">
        <f t="shared" si="27"/>
        <v>0</v>
      </c>
      <c r="J33" s="979">
        <f t="shared" si="27"/>
        <v>0</v>
      </c>
      <c r="K33" s="979">
        <f t="shared" si="27"/>
        <v>0</v>
      </c>
      <c r="L33" s="979">
        <f t="shared" si="27"/>
        <v>0</v>
      </c>
      <c r="M33" s="979">
        <f t="shared" si="27"/>
        <v>0</v>
      </c>
      <c r="N33" s="979">
        <f t="shared" si="27"/>
        <v>0</v>
      </c>
      <c r="O33" s="979">
        <f t="shared" si="27"/>
        <v>0</v>
      </c>
      <c r="P33" s="979">
        <f t="shared" si="27"/>
        <v>0</v>
      </c>
      <c r="Q33" s="993">
        <f t="shared" si="0"/>
        <v>6.1795405199999998</v>
      </c>
      <c r="R33" s="979">
        <f>SUMIF($B$29:$B$32,$B33,R$29:R$32)</f>
        <v>0</v>
      </c>
      <c r="S33" s="979">
        <f>SUMIF($B$29:$B$32,$B33,S$29:S$32)</f>
        <v>8.3999999999999995E-5</v>
      </c>
      <c r="T33" s="994">
        <f t="shared" si="1"/>
        <v>6.17962452</v>
      </c>
      <c r="U33" s="929"/>
    </row>
    <row r="34" spans="1:22" s="272" customFormat="1" ht="21" customHeight="1" x14ac:dyDescent="0.2">
      <c r="A34" s="1626"/>
      <c r="B34" s="995" t="s">
        <v>146</v>
      </c>
      <c r="C34" s="979">
        <f>SUMIF($B$30:$B$32,$B34,C$30:C$32)</f>
        <v>0</v>
      </c>
      <c r="D34" s="979">
        <f t="shared" ref="D34:R35" si="28">SUMIF($B$30:$B$32,$B34,D$30:D$32)</f>
        <v>0</v>
      </c>
      <c r="E34" s="979">
        <f t="shared" si="28"/>
        <v>0</v>
      </c>
      <c r="F34" s="979">
        <f t="shared" si="28"/>
        <v>3.0739299999999998</v>
      </c>
      <c r="G34" s="979">
        <f t="shared" si="28"/>
        <v>0</v>
      </c>
      <c r="H34" s="979">
        <f t="shared" si="28"/>
        <v>0</v>
      </c>
      <c r="I34" s="979">
        <f t="shared" si="28"/>
        <v>0</v>
      </c>
      <c r="J34" s="979">
        <f t="shared" si="28"/>
        <v>0</v>
      </c>
      <c r="K34" s="979">
        <f t="shared" si="28"/>
        <v>0</v>
      </c>
      <c r="L34" s="979">
        <f t="shared" si="28"/>
        <v>0</v>
      </c>
      <c r="M34" s="979">
        <f t="shared" si="28"/>
        <v>0</v>
      </c>
      <c r="N34" s="979">
        <f t="shared" si="28"/>
        <v>0</v>
      </c>
      <c r="O34" s="979">
        <f t="shared" si="28"/>
        <v>0</v>
      </c>
      <c r="P34" s="992">
        <f t="shared" si="28"/>
        <v>0</v>
      </c>
      <c r="Q34" s="956">
        <f t="shared" si="0"/>
        <v>3.0739299999999998</v>
      </c>
      <c r="R34" s="979">
        <f t="shared" si="28"/>
        <v>0</v>
      </c>
      <c r="S34" s="979">
        <f t="shared" ref="R34:S35" si="29">SUMIF($B$30:$B$32,$B34,S$30:S$32)</f>
        <v>0</v>
      </c>
      <c r="T34" s="996">
        <f t="shared" si="1"/>
        <v>3.0739299999999998</v>
      </c>
      <c r="U34" s="929"/>
    </row>
    <row r="35" spans="1:22" s="272" customFormat="1" ht="21" customHeight="1" x14ac:dyDescent="0.2">
      <c r="A35" s="1626"/>
      <c r="B35" s="995" t="s">
        <v>147</v>
      </c>
      <c r="C35" s="979">
        <f>SUMIF($B$30:$B$32,$B35,C$30:C$32)</f>
        <v>0.80654409999999999</v>
      </c>
      <c r="D35" s="979">
        <f t="shared" si="28"/>
        <v>0.93475710000000001</v>
      </c>
      <c r="E35" s="979">
        <f t="shared" si="28"/>
        <v>0</v>
      </c>
      <c r="F35" s="979">
        <f t="shared" si="28"/>
        <v>0</v>
      </c>
      <c r="G35" s="979">
        <f t="shared" si="28"/>
        <v>0</v>
      </c>
      <c r="H35" s="979">
        <f t="shared" si="28"/>
        <v>0</v>
      </c>
      <c r="I35" s="979">
        <f t="shared" si="28"/>
        <v>0</v>
      </c>
      <c r="J35" s="979">
        <f t="shared" si="28"/>
        <v>0</v>
      </c>
      <c r="K35" s="979">
        <f t="shared" si="28"/>
        <v>0</v>
      </c>
      <c r="L35" s="979">
        <f t="shared" si="28"/>
        <v>0</v>
      </c>
      <c r="M35" s="979">
        <f t="shared" si="28"/>
        <v>0</v>
      </c>
      <c r="N35" s="979">
        <f t="shared" si="28"/>
        <v>0</v>
      </c>
      <c r="O35" s="979">
        <f t="shared" si="28"/>
        <v>0</v>
      </c>
      <c r="P35" s="992">
        <f t="shared" si="28"/>
        <v>0</v>
      </c>
      <c r="Q35" s="956">
        <f t="shared" si="0"/>
        <v>1.7413012000000001</v>
      </c>
      <c r="R35" s="979">
        <f t="shared" si="29"/>
        <v>0</v>
      </c>
      <c r="S35" s="979">
        <f t="shared" si="29"/>
        <v>0</v>
      </c>
      <c r="T35" s="996">
        <f t="shared" si="1"/>
        <v>1.7413012000000001</v>
      </c>
      <c r="U35" s="929"/>
    </row>
    <row r="36" spans="1:22" s="272" customFormat="1" ht="21" customHeight="1" x14ac:dyDescent="0.2">
      <c r="A36" s="1627"/>
      <c r="B36" s="958" t="s">
        <v>50</v>
      </c>
      <c r="C36" s="959">
        <f>SUM(C33:C35)</f>
        <v>0.80654409999999999</v>
      </c>
      <c r="D36" s="959">
        <f t="shared" ref="D36:P36" si="30">SUM(D33:D35)</f>
        <v>0.93475710000000001</v>
      </c>
      <c r="E36" s="959">
        <f t="shared" si="30"/>
        <v>0</v>
      </c>
      <c r="F36" s="959">
        <f t="shared" si="30"/>
        <v>9.2534705200000005</v>
      </c>
      <c r="G36" s="959">
        <f t="shared" si="30"/>
        <v>0</v>
      </c>
      <c r="H36" s="959">
        <f t="shared" si="30"/>
        <v>0</v>
      </c>
      <c r="I36" s="959">
        <f t="shared" si="30"/>
        <v>0</v>
      </c>
      <c r="J36" s="959">
        <f t="shared" si="30"/>
        <v>0</v>
      </c>
      <c r="K36" s="959">
        <f t="shared" si="30"/>
        <v>0</v>
      </c>
      <c r="L36" s="959">
        <f t="shared" si="30"/>
        <v>0</v>
      </c>
      <c r="M36" s="959">
        <f t="shared" si="30"/>
        <v>0</v>
      </c>
      <c r="N36" s="959">
        <f t="shared" si="30"/>
        <v>0</v>
      </c>
      <c r="O36" s="959">
        <f t="shared" si="30"/>
        <v>0</v>
      </c>
      <c r="P36" s="959">
        <f t="shared" si="30"/>
        <v>0</v>
      </c>
      <c r="Q36" s="960">
        <f t="shared" si="0"/>
        <v>10.994771720000001</v>
      </c>
      <c r="R36" s="959">
        <f t="shared" ref="R36:S36" si="31">SUM(R33:R35)</f>
        <v>0</v>
      </c>
      <c r="S36" s="997">
        <f t="shared" si="31"/>
        <v>8.3999999999999995E-5</v>
      </c>
      <c r="T36" s="998">
        <f t="shared" si="1"/>
        <v>10.99485572</v>
      </c>
      <c r="U36" s="929"/>
    </row>
    <row r="37" spans="1:22" s="272" customFormat="1" ht="21" customHeight="1" x14ac:dyDescent="0.2">
      <c r="A37" s="1625" t="s">
        <v>133</v>
      </c>
      <c r="B37" s="991" t="s">
        <v>335</v>
      </c>
      <c r="C37" s="1004">
        <f>C33+C25</f>
        <v>41.775536967000001</v>
      </c>
      <c r="D37" s="1005">
        <f t="shared" ref="D37:P37" si="32">D33+D25</f>
        <v>0.20648087999999998</v>
      </c>
      <c r="E37" s="1005">
        <f t="shared" si="32"/>
        <v>0.9652174899999999</v>
      </c>
      <c r="F37" s="1005">
        <f t="shared" si="32"/>
        <v>15.03789207</v>
      </c>
      <c r="G37" s="1005">
        <f t="shared" si="32"/>
        <v>0</v>
      </c>
      <c r="H37" s="1005">
        <f t="shared" si="32"/>
        <v>5.14352E-2</v>
      </c>
      <c r="I37" s="1005">
        <f t="shared" si="32"/>
        <v>0.38752269</v>
      </c>
      <c r="J37" s="1005">
        <f t="shared" si="32"/>
        <v>0</v>
      </c>
      <c r="K37" s="1005">
        <f t="shared" si="32"/>
        <v>0</v>
      </c>
      <c r="L37" s="1005">
        <f t="shared" si="32"/>
        <v>0</v>
      </c>
      <c r="M37" s="1005">
        <f t="shared" si="32"/>
        <v>0</v>
      </c>
      <c r="N37" s="1005">
        <f t="shared" si="32"/>
        <v>0</v>
      </c>
      <c r="O37" s="1005">
        <f t="shared" si="32"/>
        <v>0</v>
      </c>
      <c r="P37" s="1006">
        <f t="shared" si="32"/>
        <v>3.2945464900000001</v>
      </c>
      <c r="Q37" s="993">
        <f t="shared" si="0"/>
        <v>61.718631787</v>
      </c>
      <c r="R37" s="1004">
        <f t="shared" ref="R37:S39" si="33">R33+R25</f>
        <v>0</v>
      </c>
      <c r="S37" s="1005">
        <f t="shared" si="33"/>
        <v>8.3999999999999995E-5</v>
      </c>
      <c r="T37" s="994">
        <f t="shared" si="1"/>
        <v>61.718715787000001</v>
      </c>
      <c r="U37" s="929"/>
      <c r="V37" s="1268"/>
    </row>
    <row r="38" spans="1:22" s="272" customFormat="1" ht="21" customHeight="1" x14ac:dyDescent="0.2">
      <c r="A38" s="1626"/>
      <c r="B38" s="995" t="s">
        <v>146</v>
      </c>
      <c r="C38" s="955">
        <f>C34+C26</f>
        <v>0</v>
      </c>
      <c r="D38" s="1007">
        <f t="shared" ref="D38:P38" si="34">D34+D26</f>
        <v>0</v>
      </c>
      <c r="E38" s="1007">
        <f t="shared" si="34"/>
        <v>2.4005346899999997</v>
      </c>
      <c r="F38" s="1007">
        <f t="shared" si="34"/>
        <v>3.4475859099999999</v>
      </c>
      <c r="G38" s="1007">
        <f t="shared" si="34"/>
        <v>0</v>
      </c>
      <c r="H38" s="1007">
        <f t="shared" si="34"/>
        <v>0</v>
      </c>
      <c r="I38" s="1007">
        <f t="shared" si="34"/>
        <v>0</v>
      </c>
      <c r="J38" s="1007">
        <f t="shared" si="34"/>
        <v>0</v>
      </c>
      <c r="K38" s="1007">
        <f t="shared" si="34"/>
        <v>0</v>
      </c>
      <c r="L38" s="1007">
        <f t="shared" si="34"/>
        <v>0</v>
      </c>
      <c r="M38" s="1007">
        <f t="shared" si="34"/>
        <v>0</v>
      </c>
      <c r="N38" s="1007">
        <f t="shared" si="34"/>
        <v>0</v>
      </c>
      <c r="O38" s="1007">
        <f t="shared" si="34"/>
        <v>0</v>
      </c>
      <c r="P38" s="1008">
        <f t="shared" si="34"/>
        <v>7.60158999999987E-3</v>
      </c>
      <c r="Q38" s="956">
        <f t="shared" si="0"/>
        <v>5.8557221899999998</v>
      </c>
      <c r="R38" s="955">
        <f t="shared" si="33"/>
        <v>0</v>
      </c>
      <c r="S38" s="1007">
        <f t="shared" si="33"/>
        <v>0</v>
      </c>
      <c r="T38" s="996">
        <f t="shared" si="1"/>
        <v>5.8557221899999998</v>
      </c>
      <c r="U38" s="929"/>
      <c r="V38" s="1268"/>
    </row>
    <row r="39" spans="1:22" s="272" customFormat="1" ht="21" customHeight="1" x14ac:dyDescent="0.2">
      <c r="A39" s="1626"/>
      <c r="B39" s="995" t="s">
        <v>147</v>
      </c>
      <c r="C39" s="955">
        <f>C35+C27</f>
        <v>3.1978370259999997</v>
      </c>
      <c r="D39" s="1007">
        <f t="shared" ref="D39:P39" si="35">D35+D27</f>
        <v>2.7585088400000002</v>
      </c>
      <c r="E39" s="1007">
        <f t="shared" si="35"/>
        <v>0</v>
      </c>
      <c r="F39" s="1007">
        <f t="shared" si="35"/>
        <v>0.77053799999999995</v>
      </c>
      <c r="G39" s="1007">
        <f t="shared" si="35"/>
        <v>0</v>
      </c>
      <c r="H39" s="1007">
        <f t="shared" si="35"/>
        <v>0</v>
      </c>
      <c r="I39" s="1007">
        <f t="shared" si="35"/>
        <v>0</v>
      </c>
      <c r="J39" s="1007">
        <f t="shared" si="35"/>
        <v>0</v>
      </c>
      <c r="K39" s="1007">
        <f t="shared" si="35"/>
        <v>0</v>
      </c>
      <c r="L39" s="1007">
        <f t="shared" si="35"/>
        <v>0</v>
      </c>
      <c r="M39" s="1007">
        <f t="shared" si="35"/>
        <v>0</v>
      </c>
      <c r="N39" s="1007">
        <f t="shared" si="35"/>
        <v>0</v>
      </c>
      <c r="O39" s="1007">
        <f t="shared" si="35"/>
        <v>0</v>
      </c>
      <c r="P39" s="1008">
        <f t="shared" si="35"/>
        <v>8.6981699999999999E-3</v>
      </c>
      <c r="Q39" s="956">
        <f t="shared" si="0"/>
        <v>6.7355820359999994</v>
      </c>
      <c r="R39" s="955">
        <f t="shared" si="33"/>
        <v>0</v>
      </c>
      <c r="S39" s="1007">
        <f t="shared" si="33"/>
        <v>0</v>
      </c>
      <c r="T39" s="996">
        <f t="shared" si="1"/>
        <v>6.7355820359999994</v>
      </c>
      <c r="U39" s="929"/>
      <c r="V39" s="1268"/>
    </row>
    <row r="40" spans="1:22" s="272" customFormat="1" ht="21" customHeight="1" x14ac:dyDescent="0.2">
      <c r="A40" s="1627"/>
      <c r="B40" s="958" t="s">
        <v>50</v>
      </c>
      <c r="C40" s="959">
        <f t="shared" ref="C40:P40" si="36">SUM(C37:C39)</f>
        <v>44.973373993000003</v>
      </c>
      <c r="D40" s="959">
        <f t="shared" si="36"/>
        <v>2.9649897200000002</v>
      </c>
      <c r="E40" s="959">
        <f t="shared" si="36"/>
        <v>3.3657521799999994</v>
      </c>
      <c r="F40" s="959">
        <f t="shared" si="36"/>
        <v>19.256015979999997</v>
      </c>
      <c r="G40" s="959">
        <f t="shared" si="36"/>
        <v>0</v>
      </c>
      <c r="H40" s="959">
        <f t="shared" si="36"/>
        <v>5.14352E-2</v>
      </c>
      <c r="I40" s="959">
        <f t="shared" si="36"/>
        <v>0.38752269</v>
      </c>
      <c r="J40" s="959">
        <f t="shared" si="36"/>
        <v>0</v>
      </c>
      <c r="K40" s="959">
        <f t="shared" si="36"/>
        <v>0</v>
      </c>
      <c r="L40" s="959">
        <f t="shared" si="36"/>
        <v>0</v>
      </c>
      <c r="M40" s="959">
        <f t="shared" si="36"/>
        <v>0</v>
      </c>
      <c r="N40" s="959">
        <f t="shared" si="36"/>
        <v>0</v>
      </c>
      <c r="O40" s="959">
        <f t="shared" si="36"/>
        <v>0</v>
      </c>
      <c r="P40" s="959">
        <f t="shared" si="36"/>
        <v>3.31084625</v>
      </c>
      <c r="Q40" s="960">
        <f>SUM(C40:P40)</f>
        <v>74.309936012999998</v>
      </c>
      <c r="R40" s="959">
        <f>SUM(R37:R39)</f>
        <v>0</v>
      </c>
      <c r="S40" s="997">
        <f>SUM(S37:S39)</f>
        <v>8.3999999999999995E-5</v>
      </c>
      <c r="T40" s="998">
        <f>SUM(Q40:S40)</f>
        <v>74.310020012999999</v>
      </c>
      <c r="U40" s="929"/>
      <c r="V40" s="1268"/>
    </row>
  </sheetData>
  <mergeCells count="10">
    <mergeCell ref="A37:A40"/>
    <mergeCell ref="A10:A13"/>
    <mergeCell ref="A16:A19"/>
    <mergeCell ref="A25:A28"/>
    <mergeCell ref="A33:A36"/>
    <mergeCell ref="A6:A9"/>
    <mergeCell ref="A1:T1"/>
    <mergeCell ref="A2:T2"/>
    <mergeCell ref="A20:A23"/>
    <mergeCell ref="A29:A32"/>
  </mergeCells>
  <printOptions horizontalCentered="1"/>
  <pageMargins left="0.23622047244094491" right="0.23622047244094491" top="0.62992125984251968" bottom="0.31496062992125984" header="0.19685039370078741" footer="0.19685039370078741"/>
  <pageSetup paperSize="9" scale="80" firstPageNumber="27" orientation="portrait" useFirstPageNumber="1" r:id="rId1"/>
  <headerFooter scaleWithDoc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V85"/>
  <sheetViews>
    <sheetView zoomScale="115" zoomScaleNormal="115" zoomScaleSheetLayoutView="100" workbookViewId="0">
      <selection activeCell="W66" sqref="W66"/>
    </sheetView>
  </sheetViews>
  <sheetFormatPr defaultColWidth="5.28515625" defaultRowHeight="12.75" x14ac:dyDescent="0.2"/>
  <cols>
    <col min="1" max="1" width="11.42578125" style="174" customWidth="1"/>
    <col min="2" max="2" width="15.28515625" style="175" customWidth="1"/>
    <col min="3" max="3" width="7.5703125" style="153" customWidth="1"/>
    <col min="4" max="4" width="6.7109375" style="153" customWidth="1"/>
    <col min="5" max="5" width="4.7109375" style="153" bestFit="1" customWidth="1"/>
    <col min="6" max="6" width="8.28515625" style="153" bestFit="1" customWidth="1"/>
    <col min="7" max="7" width="4.7109375" style="153" bestFit="1" customWidth="1"/>
    <col min="8" max="8" width="6" style="153" customWidth="1"/>
    <col min="9" max="9" width="6.28515625" style="153" bestFit="1" customWidth="1"/>
    <col min="10" max="10" width="5.42578125" style="153" customWidth="1"/>
    <col min="11" max="11" width="4.85546875" style="153" customWidth="1"/>
    <col min="12" max="12" width="5.7109375" style="153" bestFit="1" customWidth="1"/>
    <col min="13" max="13" width="5.140625" style="153" customWidth="1"/>
    <col min="14" max="14" width="5" style="153" customWidth="1"/>
    <col min="15" max="15" width="6.28515625" style="158" bestFit="1" customWidth="1"/>
    <col min="16" max="16" width="6.85546875" style="153" customWidth="1"/>
    <col min="17" max="17" width="7.5703125" style="158" customWidth="1"/>
    <col min="18" max="18" width="5.5703125" style="158" customWidth="1"/>
    <col min="19" max="19" width="8.28515625" style="153" bestFit="1" customWidth="1"/>
    <col min="20" max="20" width="7.140625" style="158" customWidth="1"/>
    <col min="21" max="22" width="7.42578125" style="147" bestFit="1" customWidth="1"/>
    <col min="23" max="23" width="7" style="147" customWidth="1"/>
    <col min="24" max="16384" width="5.28515625" style="147"/>
  </cols>
  <sheetData>
    <row r="1" spans="1:22" ht="18.75" customHeight="1" x14ac:dyDescent="0.2">
      <c r="A1" s="1603" t="s">
        <v>504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5"/>
    </row>
    <row r="2" spans="1:22" x14ac:dyDescent="0.2">
      <c r="A2" s="1628" t="s">
        <v>347</v>
      </c>
      <c r="B2" s="1629"/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629"/>
      <c r="Q2" s="1629"/>
      <c r="R2" s="1629"/>
      <c r="S2" s="1629"/>
      <c r="T2" s="1630"/>
    </row>
    <row r="3" spans="1:22" ht="26.45" customHeight="1" x14ac:dyDescent="0.2">
      <c r="A3" s="1631" t="s">
        <v>51</v>
      </c>
      <c r="B3" s="1633" t="s">
        <v>334</v>
      </c>
      <c r="C3" s="1635" t="s">
        <v>289</v>
      </c>
      <c r="D3" s="1637" t="s">
        <v>79</v>
      </c>
      <c r="E3" s="1639" t="s">
        <v>177</v>
      </c>
      <c r="F3" s="1640"/>
      <c r="G3" s="1637" t="s">
        <v>291</v>
      </c>
      <c r="H3" s="1637" t="s">
        <v>54</v>
      </c>
      <c r="I3" s="1637" t="s">
        <v>82</v>
      </c>
      <c r="J3" s="1637" t="s">
        <v>81</v>
      </c>
      <c r="K3" s="1637" t="s">
        <v>120</v>
      </c>
      <c r="L3" s="1637" t="s">
        <v>55</v>
      </c>
      <c r="M3" s="1637" t="s">
        <v>83</v>
      </c>
      <c r="N3" s="1637" t="s">
        <v>114</v>
      </c>
      <c r="O3" s="1638" t="s">
        <v>179</v>
      </c>
      <c r="P3" s="1637" t="s">
        <v>85</v>
      </c>
      <c r="Q3" s="1637" t="s">
        <v>246</v>
      </c>
      <c r="R3" s="1637" t="s">
        <v>277</v>
      </c>
      <c r="S3" s="1637" t="s">
        <v>84</v>
      </c>
      <c r="T3" s="1641" t="s">
        <v>86</v>
      </c>
    </row>
    <row r="4" spans="1:22" s="168" customFormat="1" ht="61.5" customHeight="1" x14ac:dyDescent="0.2">
      <c r="A4" s="1632"/>
      <c r="B4" s="1634"/>
      <c r="C4" s="1636"/>
      <c r="D4" s="1638"/>
      <c r="E4" s="689" t="s">
        <v>178</v>
      </c>
      <c r="F4" s="689" t="s">
        <v>433</v>
      </c>
      <c r="G4" s="1638"/>
      <c r="H4" s="1638"/>
      <c r="I4" s="1638"/>
      <c r="J4" s="1638"/>
      <c r="K4" s="1638"/>
      <c r="L4" s="1638"/>
      <c r="M4" s="1638"/>
      <c r="N4" s="1638"/>
      <c r="O4" s="1643"/>
      <c r="P4" s="1638"/>
      <c r="Q4" s="1638"/>
      <c r="R4" s="1638"/>
      <c r="S4" s="1638"/>
      <c r="T4" s="1642"/>
    </row>
    <row r="5" spans="1:22" s="159" customFormat="1" x14ac:dyDescent="0.2">
      <c r="A5" s="457" t="s">
        <v>95</v>
      </c>
      <c r="B5" s="458" t="s">
        <v>96</v>
      </c>
      <c r="C5" s="458" t="s">
        <v>97</v>
      </c>
      <c r="D5" s="458" t="s">
        <v>98</v>
      </c>
      <c r="E5" s="458" t="s">
        <v>99</v>
      </c>
      <c r="F5" s="459" t="s">
        <v>100</v>
      </c>
      <c r="G5" s="459" t="s">
        <v>101</v>
      </c>
      <c r="H5" s="458" t="s">
        <v>102</v>
      </c>
      <c r="I5" s="458" t="s">
        <v>103</v>
      </c>
      <c r="J5" s="458" t="s">
        <v>104</v>
      </c>
      <c r="K5" s="458" t="s">
        <v>105</v>
      </c>
      <c r="L5" s="458" t="s">
        <v>106</v>
      </c>
      <c r="M5" s="458" t="s">
        <v>107</v>
      </c>
      <c r="N5" s="458" t="s">
        <v>108</v>
      </c>
      <c r="O5" s="458" t="s">
        <v>109</v>
      </c>
      <c r="P5" s="458" t="s">
        <v>110</v>
      </c>
      <c r="Q5" s="458" t="s">
        <v>111</v>
      </c>
      <c r="R5" s="458" t="s">
        <v>112</v>
      </c>
      <c r="S5" s="458" t="s">
        <v>113</v>
      </c>
      <c r="T5" s="460" t="s">
        <v>144</v>
      </c>
    </row>
    <row r="6" spans="1:22" s="272" customFormat="1" x14ac:dyDescent="0.2">
      <c r="A6" s="923" t="s">
        <v>21</v>
      </c>
      <c r="B6" s="828" t="s">
        <v>335</v>
      </c>
      <c r="C6" s="924">
        <v>41.324317069999999</v>
      </c>
      <c r="D6" s="925">
        <v>0.14692927</v>
      </c>
      <c r="E6" s="925"/>
      <c r="F6" s="925"/>
      <c r="G6" s="924">
        <v>0.40112766999999999</v>
      </c>
      <c r="H6" s="924">
        <v>1.22143621</v>
      </c>
      <c r="I6" s="924">
        <v>0</v>
      </c>
      <c r="J6" s="924">
        <v>6.4876199999999995E-2</v>
      </c>
      <c r="K6" s="924"/>
      <c r="L6" s="924"/>
      <c r="M6" s="924"/>
      <c r="N6" s="924"/>
      <c r="O6" s="924"/>
      <c r="P6" s="924">
        <v>6.4488031499999998</v>
      </c>
      <c r="Q6" s="927">
        <f t="shared" ref="Q6:Q15" si="0">SUM(C6:P6)</f>
        <v>49.607489569999998</v>
      </c>
      <c r="R6" s="924">
        <v>0.13816024399999999</v>
      </c>
      <c r="S6" s="926"/>
      <c r="T6" s="928">
        <f>SUM(Q6:S6)</f>
        <v>49.745649813999997</v>
      </c>
      <c r="U6" s="929"/>
    </row>
    <row r="7" spans="1:22" s="272" customFormat="1" x14ac:dyDescent="0.2">
      <c r="A7" s="930" t="s">
        <v>22</v>
      </c>
      <c r="B7" s="649" t="s">
        <v>335</v>
      </c>
      <c r="C7" s="931">
        <v>0.81592374000000001</v>
      </c>
      <c r="D7" s="932"/>
      <c r="E7" s="932"/>
      <c r="F7" s="932">
        <v>0.44768365900000001</v>
      </c>
      <c r="G7" s="932"/>
      <c r="H7" s="932"/>
      <c r="I7" s="932">
        <v>5.1875300000000001E-3</v>
      </c>
      <c r="J7" s="932"/>
      <c r="K7" s="932"/>
      <c r="L7" s="932"/>
      <c r="M7" s="932"/>
      <c r="N7" s="932"/>
      <c r="O7" s="932"/>
      <c r="P7" s="933">
        <v>6.2371509999999998E-2</v>
      </c>
      <c r="Q7" s="934">
        <f t="shared" si="0"/>
        <v>1.331166439</v>
      </c>
      <c r="R7" s="931"/>
      <c r="S7" s="933"/>
      <c r="T7" s="437">
        <f>SUM(Q7:S7)</f>
        <v>1.331166439</v>
      </c>
      <c r="U7" s="929"/>
    </row>
    <row r="8" spans="1:22" s="272" customFormat="1" x14ac:dyDescent="0.2">
      <c r="A8" s="1588" t="s">
        <v>23</v>
      </c>
      <c r="B8" s="935" t="s">
        <v>335</v>
      </c>
      <c r="C8" s="611">
        <v>57.381301343000004</v>
      </c>
      <c r="D8" s="612">
        <v>2.0165540000000002</v>
      </c>
      <c r="E8" s="612"/>
      <c r="F8" s="612"/>
      <c r="G8" s="612"/>
      <c r="H8" s="612">
        <v>1.4825E-2</v>
      </c>
      <c r="I8" s="612">
        <v>0.14822099999999999</v>
      </c>
      <c r="J8" s="612">
        <v>0.72640800000000005</v>
      </c>
      <c r="K8" s="612"/>
      <c r="L8" s="612"/>
      <c r="M8" s="612"/>
      <c r="N8" s="612"/>
      <c r="O8" s="612"/>
      <c r="P8" s="936">
        <v>7.5957208549999899</v>
      </c>
      <c r="Q8" s="937">
        <f t="shared" si="0"/>
        <v>67.883030198</v>
      </c>
      <c r="R8" s="611"/>
      <c r="S8" s="936"/>
      <c r="T8" s="938">
        <f>SUM(Q8:S8)</f>
        <v>67.883030198</v>
      </c>
      <c r="U8" s="929"/>
    </row>
    <row r="9" spans="1:22" s="272" customFormat="1" x14ac:dyDescent="0.2">
      <c r="A9" s="1623"/>
      <c r="B9" s="354" t="s">
        <v>146</v>
      </c>
      <c r="C9" s="611">
        <v>3.6201467300000001</v>
      </c>
      <c r="D9" s="608"/>
      <c r="E9" s="608"/>
      <c r="F9" s="608"/>
      <c r="G9" s="608"/>
      <c r="H9" s="608"/>
      <c r="I9" s="608"/>
      <c r="J9" s="608"/>
      <c r="K9" s="608"/>
      <c r="L9" s="608"/>
      <c r="M9" s="608"/>
      <c r="N9" s="608"/>
      <c r="O9" s="608"/>
      <c r="P9" s="939">
        <v>5.5786000000002797E-3</v>
      </c>
      <c r="Q9" s="940">
        <f t="shared" si="0"/>
        <v>3.6257253300000003</v>
      </c>
      <c r="R9" s="493"/>
      <c r="S9" s="939"/>
      <c r="T9" s="941">
        <f>SUM(Q9:S9)</f>
        <v>3.6257253300000003</v>
      </c>
      <c r="U9" s="929"/>
      <c r="V9" s="284"/>
    </row>
    <row r="10" spans="1:22" s="279" customFormat="1" x14ac:dyDescent="0.2">
      <c r="A10" s="1589"/>
      <c r="B10" s="942" t="s">
        <v>50</v>
      </c>
      <c r="C10" s="943">
        <f t="shared" ref="C10:P10" si="1">SUM(C8:C9)</f>
        <v>61.001448073000006</v>
      </c>
      <c r="D10" s="944">
        <f t="shared" si="1"/>
        <v>2.0165540000000002</v>
      </c>
      <c r="E10" s="944">
        <f t="shared" si="1"/>
        <v>0</v>
      </c>
      <c r="F10" s="944">
        <f t="shared" si="1"/>
        <v>0</v>
      </c>
      <c r="G10" s="944">
        <f t="shared" si="1"/>
        <v>0</v>
      </c>
      <c r="H10" s="944">
        <f t="shared" si="1"/>
        <v>1.4825E-2</v>
      </c>
      <c r="I10" s="944">
        <f t="shared" si="1"/>
        <v>0.14822099999999999</v>
      </c>
      <c r="J10" s="944">
        <f t="shared" si="1"/>
        <v>0.72640800000000005</v>
      </c>
      <c r="K10" s="944">
        <f t="shared" si="1"/>
        <v>0</v>
      </c>
      <c r="L10" s="944">
        <f t="shared" si="1"/>
        <v>0</v>
      </c>
      <c r="M10" s="944">
        <f t="shared" si="1"/>
        <v>0</v>
      </c>
      <c r="N10" s="944">
        <f t="shared" si="1"/>
        <v>0</v>
      </c>
      <c r="O10" s="944">
        <f t="shared" si="1"/>
        <v>0</v>
      </c>
      <c r="P10" s="945">
        <f t="shared" si="1"/>
        <v>7.6012994549999906</v>
      </c>
      <c r="Q10" s="927">
        <f t="shared" si="0"/>
        <v>71.508755527999995</v>
      </c>
      <c r="R10" s="943"/>
      <c r="S10" s="945"/>
      <c r="T10" s="928">
        <f>SUM(Q10:S10)</f>
        <v>71.508755527999995</v>
      </c>
      <c r="U10" s="929"/>
    </row>
    <row r="11" spans="1:22" s="272" customFormat="1" x14ac:dyDescent="0.2">
      <c r="A11" s="946" t="s">
        <v>24</v>
      </c>
      <c r="B11" s="947" t="s">
        <v>335</v>
      </c>
      <c r="C11" s="948">
        <v>118.506934566</v>
      </c>
      <c r="D11" s="949">
        <v>7.9124657400000302</v>
      </c>
      <c r="E11" s="949"/>
      <c r="F11" s="949"/>
      <c r="G11" s="949"/>
      <c r="H11" s="949">
        <v>0.30007033</v>
      </c>
      <c r="I11" s="949"/>
      <c r="J11" s="949">
        <v>0.27426226999999997</v>
      </c>
      <c r="K11" s="949"/>
      <c r="L11" s="949"/>
      <c r="M11" s="949"/>
      <c r="N11" s="949"/>
      <c r="O11" s="949"/>
      <c r="P11" s="950">
        <v>10.7040276399999</v>
      </c>
      <c r="Q11" s="951">
        <f t="shared" si="0"/>
        <v>137.69776054599993</v>
      </c>
      <c r="R11" s="948"/>
      <c r="S11" s="950"/>
      <c r="T11" s="952">
        <f t="shared" ref="T11:T69" si="2">SUM(Q11:S11)</f>
        <v>137.69776054599993</v>
      </c>
      <c r="U11" s="929"/>
    </row>
    <row r="12" spans="1:22" s="272" customFormat="1" x14ac:dyDescent="0.2">
      <c r="A12" s="923" t="s">
        <v>25</v>
      </c>
      <c r="B12" s="953" t="s">
        <v>335</v>
      </c>
      <c r="C12" s="948">
        <v>57.992400279999998</v>
      </c>
      <c r="D12" s="948">
        <v>2.6093802899999998</v>
      </c>
      <c r="E12" s="948"/>
      <c r="F12" s="948"/>
      <c r="G12" s="948"/>
      <c r="H12" s="948">
        <v>1.9409160600000099</v>
      </c>
      <c r="I12" s="948"/>
      <c r="J12" s="948">
        <v>0.43888856999999998</v>
      </c>
      <c r="K12" s="948"/>
      <c r="L12" s="948">
        <v>4.8170669999999992E-2</v>
      </c>
      <c r="M12" s="948">
        <v>0.10313296</v>
      </c>
      <c r="N12" s="948">
        <v>8.3169780000000096E-2</v>
      </c>
      <c r="O12" s="948">
        <v>1.4246700000000001E-3</v>
      </c>
      <c r="P12" s="948">
        <v>5.3372006100000098</v>
      </c>
      <c r="Q12" s="927">
        <f t="shared" si="0"/>
        <v>68.554683890000021</v>
      </c>
      <c r="R12" s="924">
        <v>3.296995E-3</v>
      </c>
      <c r="S12" s="926"/>
      <c r="T12" s="928">
        <f>SUM(Q12:S12)</f>
        <v>68.557980885000021</v>
      </c>
      <c r="U12" s="929"/>
    </row>
    <row r="13" spans="1:22" s="272" customFormat="1" x14ac:dyDescent="0.2">
      <c r="A13" s="923" t="s">
        <v>26</v>
      </c>
      <c r="B13" s="953" t="s">
        <v>335</v>
      </c>
      <c r="C13" s="924">
        <v>137.66628289000101</v>
      </c>
      <c r="D13" s="925">
        <v>7.5905664899999996</v>
      </c>
      <c r="E13" s="925">
        <v>0.33278098</v>
      </c>
      <c r="F13" s="925"/>
      <c r="G13" s="925"/>
      <c r="H13" s="925">
        <v>2.1173462100000102</v>
      </c>
      <c r="I13" s="925">
        <v>0.52598851999999996</v>
      </c>
      <c r="J13" s="925">
        <v>3.8534163300000102</v>
      </c>
      <c r="K13" s="925"/>
      <c r="L13" s="925"/>
      <c r="M13" s="925"/>
      <c r="N13" s="925"/>
      <c r="O13" s="925"/>
      <c r="P13" s="926">
        <v>18.435834379999999</v>
      </c>
      <c r="Q13" s="927">
        <f t="shared" si="0"/>
        <v>170.52221580000102</v>
      </c>
      <c r="R13" s="924">
        <v>6.7228000000000001E-3</v>
      </c>
      <c r="S13" s="926"/>
      <c r="T13" s="928">
        <f>SUM(Q13:S13)</f>
        <v>170.52893860000103</v>
      </c>
      <c r="U13" s="929"/>
    </row>
    <row r="14" spans="1:22" s="272" customFormat="1" x14ac:dyDescent="0.2">
      <c r="A14" s="1588" t="s">
        <v>27</v>
      </c>
      <c r="B14" s="953" t="s">
        <v>335</v>
      </c>
      <c r="C14" s="924">
        <v>159.93365308599999</v>
      </c>
      <c r="D14" s="925">
        <v>32.384908529999997</v>
      </c>
      <c r="E14" s="925"/>
      <c r="F14" s="925"/>
      <c r="G14" s="925"/>
      <c r="H14" s="925">
        <v>0.19208354999999999</v>
      </c>
      <c r="I14" s="925"/>
      <c r="J14" s="925">
        <v>1.85708853</v>
      </c>
      <c r="K14" s="925">
        <v>0.54197012</v>
      </c>
      <c r="L14" s="925"/>
      <c r="M14" s="925"/>
      <c r="N14" s="925"/>
      <c r="O14" s="925"/>
      <c r="P14" s="926">
        <f>15.9109356+1.2009305</f>
        <v>17.1118661</v>
      </c>
      <c r="Q14" s="927">
        <f t="shared" si="0"/>
        <v>212.02156991599998</v>
      </c>
      <c r="R14" s="924"/>
      <c r="S14" s="926"/>
      <c r="T14" s="928">
        <f>SUM(Q14:S14)</f>
        <v>212.02156991599998</v>
      </c>
      <c r="U14" s="929"/>
    </row>
    <row r="15" spans="1:22" s="272" customFormat="1" x14ac:dyDescent="0.2">
      <c r="A15" s="1623"/>
      <c r="B15" s="354" t="s">
        <v>146</v>
      </c>
      <c r="C15" s="924">
        <v>3.8115378</v>
      </c>
      <c r="D15" s="925"/>
      <c r="E15" s="925"/>
      <c r="F15" s="925"/>
      <c r="G15" s="925"/>
      <c r="H15" s="925"/>
      <c r="I15" s="925"/>
      <c r="J15" s="925"/>
      <c r="K15" s="925"/>
      <c r="L15" s="925"/>
      <c r="M15" s="925"/>
      <c r="N15" s="925"/>
      <c r="O15" s="925"/>
      <c r="P15" s="926"/>
      <c r="Q15" s="927">
        <f t="shared" si="0"/>
        <v>3.8115378</v>
      </c>
      <c r="R15" s="924"/>
      <c r="S15" s="926"/>
      <c r="T15" s="928">
        <f>SUM(Q15:S15)</f>
        <v>3.8115378</v>
      </c>
      <c r="U15" s="929"/>
    </row>
    <row r="16" spans="1:22" s="272" customFormat="1" x14ac:dyDescent="0.2">
      <c r="A16" s="1589"/>
      <c r="B16" s="942" t="s">
        <v>50</v>
      </c>
      <c r="C16" s="943">
        <f t="shared" ref="C16:T16" si="3">SUM(C14:C15)</f>
        <v>163.74519088599999</v>
      </c>
      <c r="D16" s="943">
        <f t="shared" si="3"/>
        <v>32.384908529999997</v>
      </c>
      <c r="E16" s="943">
        <f t="shared" si="3"/>
        <v>0</v>
      </c>
      <c r="F16" s="943">
        <f t="shared" si="3"/>
        <v>0</v>
      </c>
      <c r="G16" s="943">
        <f t="shared" si="3"/>
        <v>0</v>
      </c>
      <c r="H16" s="943">
        <f t="shared" si="3"/>
        <v>0.19208354999999999</v>
      </c>
      <c r="I16" s="943">
        <f t="shared" si="3"/>
        <v>0</v>
      </c>
      <c r="J16" s="943">
        <f t="shared" si="3"/>
        <v>1.85708853</v>
      </c>
      <c r="K16" s="943">
        <f t="shared" si="3"/>
        <v>0.54197012</v>
      </c>
      <c r="L16" s="943">
        <f t="shared" si="3"/>
        <v>0</v>
      </c>
      <c r="M16" s="943">
        <f t="shared" si="3"/>
        <v>0</v>
      </c>
      <c r="N16" s="943">
        <f t="shared" si="3"/>
        <v>0</v>
      </c>
      <c r="O16" s="943">
        <f t="shared" si="3"/>
        <v>0</v>
      </c>
      <c r="P16" s="943">
        <f t="shared" si="3"/>
        <v>17.1118661</v>
      </c>
      <c r="Q16" s="943">
        <f t="shared" si="3"/>
        <v>215.83310771599997</v>
      </c>
      <c r="R16" s="943">
        <f t="shared" si="3"/>
        <v>0</v>
      </c>
      <c r="S16" s="943">
        <f t="shared" si="3"/>
        <v>0</v>
      </c>
      <c r="T16" s="943">
        <f t="shared" si="3"/>
        <v>215.83310771599997</v>
      </c>
      <c r="U16" s="929"/>
    </row>
    <row r="17" spans="1:21" s="272" customFormat="1" x14ac:dyDescent="0.2">
      <c r="A17" s="923" t="s">
        <v>28</v>
      </c>
      <c r="B17" s="953" t="s">
        <v>335</v>
      </c>
      <c r="C17" s="924"/>
      <c r="D17" s="925"/>
      <c r="E17" s="925"/>
      <c r="F17" s="925"/>
      <c r="G17" s="925"/>
      <c r="H17" s="925"/>
      <c r="I17" s="925"/>
      <c r="J17" s="925"/>
      <c r="K17" s="925"/>
      <c r="L17" s="925"/>
      <c r="M17" s="925"/>
      <c r="N17" s="925"/>
      <c r="O17" s="925"/>
      <c r="P17" s="926">
        <v>0.26253900000000002</v>
      </c>
      <c r="Q17" s="927">
        <f t="shared" ref="Q17:Q28" si="4">SUM(C17:P17)</f>
        <v>0.26253900000000002</v>
      </c>
      <c r="R17" s="924"/>
      <c r="S17" s="926"/>
      <c r="T17" s="928">
        <f t="shared" si="2"/>
        <v>0.26253900000000002</v>
      </c>
      <c r="U17" s="929"/>
    </row>
    <row r="18" spans="1:21" s="279" customFormat="1" x14ac:dyDescent="0.2">
      <c r="A18" s="1644" t="s">
        <v>324</v>
      </c>
      <c r="B18" s="954" t="s">
        <v>335</v>
      </c>
      <c r="C18" s="955">
        <f t="shared" ref="C18:P18" si="5">SUMIF($B$6:$B$17,$B18,C$6:C$17)</f>
        <v>573.62081297500106</v>
      </c>
      <c r="D18" s="955">
        <f t="shared" si="5"/>
        <v>52.660804320000025</v>
      </c>
      <c r="E18" s="955">
        <f t="shared" si="5"/>
        <v>0.33278098</v>
      </c>
      <c r="F18" s="955">
        <f t="shared" si="5"/>
        <v>0.44768365900000001</v>
      </c>
      <c r="G18" s="955">
        <f t="shared" si="5"/>
        <v>0.40112766999999999</v>
      </c>
      <c r="H18" s="955">
        <f t="shared" si="5"/>
        <v>5.7866773600000201</v>
      </c>
      <c r="I18" s="955">
        <f t="shared" si="5"/>
        <v>0.67939704999999995</v>
      </c>
      <c r="J18" s="955">
        <f t="shared" si="5"/>
        <v>7.2149399000000098</v>
      </c>
      <c r="K18" s="955">
        <f t="shared" si="5"/>
        <v>0.54197012</v>
      </c>
      <c r="L18" s="955">
        <f t="shared" si="5"/>
        <v>4.8170669999999992E-2</v>
      </c>
      <c r="M18" s="955">
        <f t="shared" si="5"/>
        <v>0.10313296</v>
      </c>
      <c r="N18" s="955">
        <f t="shared" si="5"/>
        <v>8.3169780000000096E-2</v>
      </c>
      <c r="O18" s="955">
        <f t="shared" si="5"/>
        <v>1.4246700000000001E-3</v>
      </c>
      <c r="P18" s="955">
        <f t="shared" si="5"/>
        <v>65.958363244999902</v>
      </c>
      <c r="Q18" s="956">
        <f>SUM(C18:P18)</f>
        <v>707.88045535900108</v>
      </c>
      <c r="R18" s="955">
        <f>SUMIF($B$6:$B$17,$B18,R$6:R$17)</f>
        <v>0.14818003899999999</v>
      </c>
      <c r="S18" s="955">
        <f>SUMIF($B$6:$B$17,$B18,S$6:S$17)</f>
        <v>0</v>
      </c>
      <c r="T18" s="957">
        <f>SUM(Q18:S18)</f>
        <v>708.02863539800103</v>
      </c>
      <c r="U18" s="929"/>
    </row>
    <row r="19" spans="1:21" s="279" customFormat="1" x14ac:dyDescent="0.2">
      <c r="A19" s="1645"/>
      <c r="B19" s="954" t="s">
        <v>146</v>
      </c>
      <c r="C19" s="955">
        <f t="shared" ref="C19:P20" si="6">SUMIF($B$6:$B$17,$B19,C$6:C$17)</f>
        <v>7.4316845300000001</v>
      </c>
      <c r="D19" s="955">
        <f t="shared" si="6"/>
        <v>0</v>
      </c>
      <c r="E19" s="955">
        <f t="shared" si="6"/>
        <v>0</v>
      </c>
      <c r="F19" s="955">
        <f t="shared" si="6"/>
        <v>0</v>
      </c>
      <c r="G19" s="955">
        <f t="shared" si="6"/>
        <v>0</v>
      </c>
      <c r="H19" s="955">
        <f t="shared" si="6"/>
        <v>0</v>
      </c>
      <c r="I19" s="955">
        <f t="shared" si="6"/>
        <v>0</v>
      </c>
      <c r="J19" s="955">
        <f t="shared" si="6"/>
        <v>0</v>
      </c>
      <c r="K19" s="955">
        <f t="shared" si="6"/>
        <v>0</v>
      </c>
      <c r="L19" s="955">
        <f t="shared" si="6"/>
        <v>0</v>
      </c>
      <c r="M19" s="955">
        <f t="shared" si="6"/>
        <v>0</v>
      </c>
      <c r="N19" s="955">
        <f t="shared" si="6"/>
        <v>0</v>
      </c>
      <c r="O19" s="955">
        <f t="shared" si="6"/>
        <v>0</v>
      </c>
      <c r="P19" s="955">
        <f t="shared" si="6"/>
        <v>5.5786000000002797E-3</v>
      </c>
      <c r="Q19" s="956">
        <f t="shared" si="4"/>
        <v>7.4372631300000007</v>
      </c>
      <c r="R19" s="955">
        <f t="shared" ref="R19:S20" si="7">SUMIF($B$6:$B$17,$B19,R$6:R$17)</f>
        <v>0</v>
      </c>
      <c r="S19" s="955">
        <f t="shared" si="7"/>
        <v>0</v>
      </c>
      <c r="T19" s="957">
        <f t="shared" si="2"/>
        <v>7.4372631300000007</v>
      </c>
      <c r="U19" s="929"/>
    </row>
    <row r="20" spans="1:21" s="279" customFormat="1" x14ac:dyDescent="0.2">
      <c r="A20" s="1645"/>
      <c r="B20" s="954" t="s">
        <v>147</v>
      </c>
      <c r="C20" s="955">
        <f t="shared" si="6"/>
        <v>0</v>
      </c>
      <c r="D20" s="955">
        <f t="shared" si="6"/>
        <v>0</v>
      </c>
      <c r="E20" s="955">
        <f t="shared" si="6"/>
        <v>0</v>
      </c>
      <c r="F20" s="955">
        <f t="shared" si="6"/>
        <v>0</v>
      </c>
      <c r="G20" s="955">
        <f t="shared" si="6"/>
        <v>0</v>
      </c>
      <c r="H20" s="955">
        <f t="shared" si="6"/>
        <v>0</v>
      </c>
      <c r="I20" s="955">
        <f t="shared" si="6"/>
        <v>0</v>
      </c>
      <c r="J20" s="955">
        <f t="shared" si="6"/>
        <v>0</v>
      </c>
      <c r="K20" s="955">
        <f t="shared" si="6"/>
        <v>0</v>
      </c>
      <c r="L20" s="955">
        <f t="shared" si="6"/>
        <v>0</v>
      </c>
      <c r="M20" s="955">
        <f t="shared" si="6"/>
        <v>0</v>
      </c>
      <c r="N20" s="955">
        <f t="shared" si="6"/>
        <v>0</v>
      </c>
      <c r="O20" s="955">
        <f t="shared" si="6"/>
        <v>0</v>
      </c>
      <c r="P20" s="955">
        <f t="shared" si="6"/>
        <v>0</v>
      </c>
      <c r="Q20" s="956">
        <f t="shared" si="4"/>
        <v>0</v>
      </c>
      <c r="R20" s="955">
        <f t="shared" si="7"/>
        <v>0</v>
      </c>
      <c r="S20" s="955">
        <f t="shared" si="7"/>
        <v>0</v>
      </c>
      <c r="T20" s="957">
        <f t="shared" si="2"/>
        <v>0</v>
      </c>
      <c r="U20" s="929"/>
    </row>
    <row r="21" spans="1:21" s="279" customFormat="1" x14ac:dyDescent="0.2">
      <c r="A21" s="1646"/>
      <c r="B21" s="958" t="s">
        <v>50</v>
      </c>
      <c r="C21" s="959">
        <f>SUM(C18:C20)</f>
        <v>581.05249750500104</v>
      </c>
      <c r="D21" s="959">
        <f t="shared" ref="D21:P21" si="8">SUM(D18:D20)</f>
        <v>52.660804320000025</v>
      </c>
      <c r="E21" s="959">
        <f t="shared" si="8"/>
        <v>0.33278098</v>
      </c>
      <c r="F21" s="959">
        <f t="shared" si="8"/>
        <v>0.44768365900000001</v>
      </c>
      <c r="G21" s="959">
        <f t="shared" si="8"/>
        <v>0.40112766999999999</v>
      </c>
      <c r="H21" s="959">
        <f t="shared" si="8"/>
        <v>5.7866773600000201</v>
      </c>
      <c r="I21" s="959">
        <f t="shared" si="8"/>
        <v>0.67939704999999995</v>
      </c>
      <c r="J21" s="959">
        <f t="shared" si="8"/>
        <v>7.2149399000000098</v>
      </c>
      <c r="K21" s="959">
        <f t="shared" si="8"/>
        <v>0.54197012</v>
      </c>
      <c r="L21" s="959">
        <f t="shared" si="8"/>
        <v>4.8170669999999992E-2</v>
      </c>
      <c r="M21" s="959">
        <f t="shared" si="8"/>
        <v>0.10313296</v>
      </c>
      <c r="N21" s="959">
        <f t="shared" si="8"/>
        <v>8.3169780000000096E-2</v>
      </c>
      <c r="O21" s="959">
        <f t="shared" si="8"/>
        <v>1.4246700000000001E-3</v>
      </c>
      <c r="P21" s="959">
        <f t="shared" si="8"/>
        <v>65.963941844999908</v>
      </c>
      <c r="Q21" s="960">
        <f t="shared" si="4"/>
        <v>715.31771848900109</v>
      </c>
      <c r="R21" s="959">
        <f t="shared" ref="R21:S21" si="9">SUM(R18:R20)</f>
        <v>0.14818003899999999</v>
      </c>
      <c r="S21" s="959">
        <f t="shared" si="9"/>
        <v>0</v>
      </c>
      <c r="T21" s="961">
        <f t="shared" si="2"/>
        <v>715.46589852800105</v>
      </c>
      <c r="U21" s="929"/>
    </row>
    <row r="22" spans="1:21" s="272" customFormat="1" x14ac:dyDescent="0.2">
      <c r="A22" s="923" t="s">
        <v>29</v>
      </c>
      <c r="B22" s="953" t="s">
        <v>335</v>
      </c>
      <c r="C22" s="924">
        <v>59.541494200000002</v>
      </c>
      <c r="D22" s="925">
        <v>1.68672062</v>
      </c>
      <c r="E22" s="925"/>
      <c r="F22" s="925"/>
      <c r="G22" s="925"/>
      <c r="H22" s="925">
        <v>1.2671531599999999</v>
      </c>
      <c r="I22" s="925">
        <v>3.3270000000000001E-4</v>
      </c>
      <c r="J22" s="925">
        <v>0.13726841000000001</v>
      </c>
      <c r="K22" s="925">
        <v>9.8714440000000001E-2</v>
      </c>
      <c r="L22" s="1300">
        <v>0.15542800000000001</v>
      </c>
      <c r="M22" s="925">
        <v>0.71086368999999994</v>
      </c>
      <c r="N22" s="1300">
        <v>0.14884549999999999</v>
      </c>
      <c r="O22" s="925">
        <v>9.4030000000000006E-5</v>
      </c>
      <c r="P22" s="1301">
        <v>1.5170845199999998</v>
      </c>
      <c r="Q22" s="927">
        <f t="shared" si="4"/>
        <v>65.263999269999999</v>
      </c>
      <c r="R22" s="924">
        <v>3.9130000000000007E-5</v>
      </c>
      <c r="S22" s="926"/>
      <c r="T22" s="928">
        <f t="shared" si="2"/>
        <v>65.264038400000004</v>
      </c>
      <c r="U22" s="283"/>
    </row>
    <row r="23" spans="1:21" s="272" customFormat="1" x14ac:dyDescent="0.2">
      <c r="A23" s="923" t="s">
        <v>32</v>
      </c>
      <c r="B23" s="953" t="s">
        <v>335</v>
      </c>
      <c r="C23" s="924"/>
      <c r="D23" s="925"/>
      <c r="E23" s="925"/>
      <c r="F23" s="925"/>
      <c r="G23" s="925"/>
      <c r="H23" s="925"/>
      <c r="I23" s="925"/>
      <c r="J23" s="925"/>
      <c r="K23" s="925"/>
      <c r="L23" s="925"/>
      <c r="M23" s="925"/>
      <c r="N23" s="925"/>
      <c r="O23" s="944">
        <v>2.8869999999999998E-3</v>
      </c>
      <c r="P23" s="926"/>
      <c r="Q23" s="927">
        <f t="shared" si="4"/>
        <v>2.8869999999999998E-3</v>
      </c>
      <c r="R23" s="924">
        <v>1.4399999999999998E-4</v>
      </c>
      <c r="S23" s="926"/>
      <c r="T23" s="928">
        <f t="shared" si="2"/>
        <v>3.0309999999999998E-3</v>
      </c>
      <c r="U23" s="283"/>
    </row>
    <row r="24" spans="1:21" s="279" customFormat="1" x14ac:dyDescent="0.2">
      <c r="A24" s="323" t="s">
        <v>457</v>
      </c>
      <c r="B24" s="354" t="s">
        <v>335</v>
      </c>
      <c r="C24" s="1270">
        <v>3.4100652</v>
      </c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939"/>
      <c r="Q24" s="940">
        <f t="shared" si="4"/>
        <v>3.4100652</v>
      </c>
      <c r="R24" s="493"/>
      <c r="S24" s="939"/>
      <c r="T24" s="941">
        <f t="shared" si="2"/>
        <v>3.4100652</v>
      </c>
      <c r="U24" s="929"/>
    </row>
    <row r="25" spans="1:21" s="272" customFormat="1" x14ac:dyDescent="0.2">
      <c r="A25" s="323" t="s">
        <v>31</v>
      </c>
      <c r="B25" s="354" t="s">
        <v>335</v>
      </c>
      <c r="C25" s="493"/>
      <c r="D25" s="608"/>
      <c r="E25" s="608"/>
      <c r="F25" s="608"/>
      <c r="G25" s="608">
        <v>9.6693830000000008E-2</v>
      </c>
      <c r="H25" s="608"/>
      <c r="I25" s="608"/>
      <c r="J25" s="608"/>
      <c r="K25" s="608"/>
      <c r="L25" s="608"/>
      <c r="M25" s="608"/>
      <c r="N25" s="608"/>
      <c r="O25" s="608"/>
      <c r="P25" s="939"/>
      <c r="Q25" s="940">
        <f t="shared" si="4"/>
        <v>9.6693830000000008E-2</v>
      </c>
      <c r="R25" s="493"/>
      <c r="S25" s="939"/>
      <c r="T25" s="941">
        <f t="shared" si="2"/>
        <v>9.6693830000000008E-2</v>
      </c>
      <c r="U25" s="929"/>
    </row>
    <row r="26" spans="1:21" s="272" customFormat="1" x14ac:dyDescent="0.2">
      <c r="A26" s="962" t="s">
        <v>77</v>
      </c>
      <c r="B26" s="963" t="s">
        <v>335</v>
      </c>
      <c r="C26" s="609"/>
      <c r="D26" s="610"/>
      <c r="E26" s="610"/>
      <c r="F26" s="610"/>
      <c r="G26" s="610"/>
      <c r="H26" s="610"/>
      <c r="I26" s="610"/>
      <c r="J26" s="610"/>
      <c r="K26" s="610"/>
      <c r="L26" s="610"/>
      <c r="M26" s="610"/>
      <c r="N26" s="610"/>
      <c r="O26" s="1271">
        <v>3.4588000000000001E-2</v>
      </c>
      <c r="P26" s="1272">
        <v>9.6917680000000006E-2</v>
      </c>
      <c r="Q26" s="965">
        <f t="shared" si="4"/>
        <v>0.13150568000000001</v>
      </c>
      <c r="R26" s="609"/>
      <c r="S26" s="964"/>
      <c r="T26" s="966">
        <f t="shared" si="2"/>
        <v>0.13150568000000001</v>
      </c>
      <c r="U26" s="929"/>
    </row>
    <row r="27" spans="1:21" s="272" customFormat="1" x14ac:dyDescent="0.2">
      <c r="A27" s="1647" t="s">
        <v>217</v>
      </c>
      <c r="B27" s="963" t="s">
        <v>335</v>
      </c>
      <c r="C27" s="609">
        <v>16.0448293</v>
      </c>
      <c r="D27" s="610"/>
      <c r="E27" s="610"/>
      <c r="F27" s="610"/>
      <c r="G27" s="610"/>
      <c r="H27" s="610"/>
      <c r="I27" s="610"/>
      <c r="J27" s="610"/>
      <c r="K27" s="610"/>
      <c r="L27" s="610"/>
      <c r="M27" s="610"/>
      <c r="N27" s="610"/>
      <c r="O27" s="610"/>
      <c r="P27" s="964"/>
      <c r="Q27" s="965">
        <f t="shared" si="4"/>
        <v>16.0448293</v>
      </c>
      <c r="R27" s="609"/>
      <c r="S27" s="964"/>
      <c r="T27" s="966">
        <f t="shared" ref="T27" si="10">SUM(Q27:S27)</f>
        <v>16.0448293</v>
      </c>
      <c r="U27" s="929"/>
    </row>
    <row r="28" spans="1:21" s="272" customFormat="1" x14ac:dyDescent="0.2">
      <c r="A28" s="1648"/>
      <c r="B28" s="354" t="s">
        <v>146</v>
      </c>
      <c r="C28" s="493">
        <v>12.64598</v>
      </c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939"/>
      <c r="Q28" s="940">
        <f t="shared" si="4"/>
        <v>12.64598</v>
      </c>
      <c r="R28" s="493"/>
      <c r="S28" s="939"/>
      <c r="T28" s="941">
        <f t="shared" si="2"/>
        <v>12.64598</v>
      </c>
      <c r="U28" s="929"/>
    </row>
    <row r="29" spans="1:21" s="272" customFormat="1" x14ac:dyDescent="0.2">
      <c r="A29" s="1649"/>
      <c r="B29" s="1245" t="s">
        <v>50</v>
      </c>
      <c r="C29" s="1244">
        <f>SUM(C27:C28)</f>
        <v>28.690809299999998</v>
      </c>
      <c r="D29" s="1244">
        <f t="shared" ref="D29:T29" si="11">SUM(D27:D28)</f>
        <v>0</v>
      </c>
      <c r="E29" s="1244">
        <f t="shared" si="11"/>
        <v>0</v>
      </c>
      <c r="F29" s="1244">
        <f t="shared" si="11"/>
        <v>0</v>
      </c>
      <c r="G29" s="1244">
        <f t="shared" si="11"/>
        <v>0</v>
      </c>
      <c r="H29" s="1244">
        <f t="shared" si="11"/>
        <v>0</v>
      </c>
      <c r="I29" s="1244">
        <f t="shared" si="11"/>
        <v>0</v>
      </c>
      <c r="J29" s="1244">
        <f t="shared" si="11"/>
        <v>0</v>
      </c>
      <c r="K29" s="1244">
        <f t="shared" si="11"/>
        <v>0</v>
      </c>
      <c r="L29" s="1244">
        <f t="shared" si="11"/>
        <v>0</v>
      </c>
      <c r="M29" s="1244">
        <f t="shared" si="11"/>
        <v>0</v>
      </c>
      <c r="N29" s="1244">
        <f t="shared" si="11"/>
        <v>0</v>
      </c>
      <c r="O29" s="1244">
        <f t="shared" si="11"/>
        <v>0</v>
      </c>
      <c r="P29" s="1244">
        <f t="shared" si="11"/>
        <v>0</v>
      </c>
      <c r="Q29" s="1244">
        <f t="shared" si="11"/>
        <v>28.690809299999998</v>
      </c>
      <c r="R29" s="1244">
        <f t="shared" si="11"/>
        <v>0</v>
      </c>
      <c r="S29" s="1244">
        <f t="shared" si="11"/>
        <v>0</v>
      </c>
      <c r="T29" s="1244">
        <f t="shared" si="11"/>
        <v>28.690809299999998</v>
      </c>
      <c r="U29" s="929"/>
    </row>
    <row r="30" spans="1:21" s="272" customFormat="1" x14ac:dyDescent="0.2">
      <c r="A30" s="967" t="s">
        <v>254</v>
      </c>
      <c r="B30" s="935" t="s">
        <v>335</v>
      </c>
      <c r="C30" s="1244">
        <v>40.69711117643665</v>
      </c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936"/>
      <c r="Q30" s="937">
        <f t="shared" ref="Q30:Q61" si="12">SUM(C30:P30)</f>
        <v>40.69711117643665</v>
      </c>
      <c r="R30" s="611"/>
      <c r="S30" s="936"/>
      <c r="T30" s="938">
        <f t="shared" si="2"/>
        <v>40.69711117643665</v>
      </c>
      <c r="U30" s="929"/>
    </row>
    <row r="31" spans="1:21" s="279" customFormat="1" x14ac:dyDescent="0.2">
      <c r="A31" s="181" t="s">
        <v>185</v>
      </c>
      <c r="B31" s="354" t="s">
        <v>335</v>
      </c>
      <c r="C31" s="1270">
        <v>21.510261679999999</v>
      </c>
      <c r="D31" s="608"/>
      <c r="E31" s="608"/>
      <c r="F31" s="608"/>
      <c r="G31" s="608"/>
      <c r="H31" s="608"/>
      <c r="I31" s="608"/>
      <c r="J31" s="608"/>
      <c r="K31" s="608"/>
      <c r="L31" s="608"/>
      <c r="M31" s="608"/>
      <c r="N31" s="608"/>
      <c r="O31" s="608"/>
      <c r="P31" s="939"/>
      <c r="Q31" s="940">
        <f t="shared" si="12"/>
        <v>21.510261679999999</v>
      </c>
      <c r="R31" s="493"/>
      <c r="S31" s="939"/>
      <c r="T31" s="941">
        <f t="shared" si="2"/>
        <v>21.510261679999999</v>
      </c>
      <c r="U31" s="929"/>
    </row>
    <row r="32" spans="1:21" s="272" customFormat="1" x14ac:dyDescent="0.2">
      <c r="A32" s="181" t="s">
        <v>299</v>
      </c>
      <c r="B32" s="354" t="s">
        <v>335</v>
      </c>
      <c r="C32" s="493">
        <v>4.4069512699999995</v>
      </c>
      <c r="D32" s="608"/>
      <c r="E32" s="608"/>
      <c r="F32" s="608"/>
      <c r="G32" s="608"/>
      <c r="H32" s="608"/>
      <c r="I32" s="608"/>
      <c r="J32" s="608"/>
      <c r="K32" s="608"/>
      <c r="L32" s="608"/>
      <c r="M32" s="608"/>
      <c r="N32" s="608"/>
      <c r="O32" s="608"/>
      <c r="P32" s="939"/>
      <c r="Q32" s="940">
        <f t="shared" si="12"/>
        <v>4.4069512699999995</v>
      </c>
      <c r="R32" s="493"/>
      <c r="S32" s="939"/>
      <c r="T32" s="941">
        <f t="shared" si="2"/>
        <v>4.4069512699999995</v>
      </c>
      <c r="U32" s="283"/>
    </row>
    <row r="33" spans="1:21" s="279" customFormat="1" x14ac:dyDescent="0.2">
      <c r="A33" s="181" t="s">
        <v>448</v>
      </c>
      <c r="B33" s="354" t="s">
        <v>335</v>
      </c>
      <c r="C33" s="493">
        <v>2.4972893100000002</v>
      </c>
      <c r="D33" s="608"/>
      <c r="E33" s="608"/>
      <c r="F33" s="608"/>
      <c r="G33" s="608"/>
      <c r="H33" s="608"/>
      <c r="I33" s="608"/>
      <c r="J33" s="608"/>
      <c r="K33" s="608"/>
      <c r="L33" s="608"/>
      <c r="M33" s="608"/>
      <c r="N33" s="608"/>
      <c r="O33" s="608"/>
      <c r="P33" s="939"/>
      <c r="Q33" s="940">
        <f t="shared" si="12"/>
        <v>2.4972893100000002</v>
      </c>
      <c r="R33" s="493"/>
      <c r="S33" s="939"/>
      <c r="T33" s="941">
        <f t="shared" si="2"/>
        <v>2.4972893100000002</v>
      </c>
      <c r="U33" s="929"/>
    </row>
    <row r="34" spans="1:21" s="279" customFormat="1" x14ac:dyDescent="0.2">
      <c r="A34" s="181" t="s">
        <v>297</v>
      </c>
      <c r="B34" s="354" t="s">
        <v>335</v>
      </c>
      <c r="C34" s="493">
        <v>9.6663124709999995</v>
      </c>
      <c r="D34" s="608"/>
      <c r="E34" s="608"/>
      <c r="F34" s="608"/>
      <c r="G34" s="608"/>
      <c r="H34" s="608"/>
      <c r="I34" s="608"/>
      <c r="J34" s="608"/>
      <c r="K34" s="608">
        <v>1.0182990399999996</v>
      </c>
      <c r="L34" s="608"/>
      <c r="M34" s="608"/>
      <c r="N34" s="608"/>
      <c r="O34" s="608"/>
      <c r="P34" s="939"/>
      <c r="Q34" s="940">
        <f t="shared" si="12"/>
        <v>10.684611511</v>
      </c>
      <c r="R34" s="493"/>
      <c r="S34" s="939"/>
      <c r="T34" s="941">
        <f t="shared" si="2"/>
        <v>10.684611511</v>
      </c>
      <c r="U34" s="929"/>
    </row>
    <row r="35" spans="1:21" s="279" customFormat="1" x14ac:dyDescent="0.2">
      <c r="A35" s="181" t="s">
        <v>331</v>
      </c>
      <c r="B35" s="354" t="s">
        <v>335</v>
      </c>
      <c r="C35" s="493">
        <v>0.74058400000000002</v>
      </c>
      <c r="D35" s="608"/>
      <c r="E35" s="608"/>
      <c r="F35" s="608"/>
      <c r="G35" s="608"/>
      <c r="H35" s="608"/>
      <c r="I35" s="608"/>
      <c r="J35" s="608"/>
      <c r="K35" s="608"/>
      <c r="L35" s="608"/>
      <c r="M35" s="608"/>
      <c r="N35" s="608"/>
      <c r="O35" s="608"/>
      <c r="P35" s="939"/>
      <c r="Q35" s="940">
        <f t="shared" si="12"/>
        <v>0.74058400000000002</v>
      </c>
      <c r="R35" s="493"/>
      <c r="S35" s="939"/>
      <c r="T35" s="941">
        <f t="shared" si="2"/>
        <v>0.74058400000000002</v>
      </c>
      <c r="U35" s="929"/>
    </row>
    <row r="36" spans="1:21" s="279" customFormat="1" x14ac:dyDescent="0.2">
      <c r="A36" s="968" t="s">
        <v>458</v>
      </c>
      <c r="B36" s="354" t="s">
        <v>335</v>
      </c>
      <c r="C36" s="493">
        <v>6.5584130629999997</v>
      </c>
      <c r="D36" s="608">
        <v>3.2352152499999995</v>
      </c>
      <c r="E36" s="608">
        <v>0.68207241000000007</v>
      </c>
      <c r="F36" s="608"/>
      <c r="G36" s="608"/>
      <c r="H36" s="608">
        <v>0.15906195000000001</v>
      </c>
      <c r="I36" s="608"/>
      <c r="J36" s="608">
        <v>0.84478658000000006</v>
      </c>
      <c r="K36" s="608">
        <v>3.2041336400000002</v>
      </c>
      <c r="L36" s="608"/>
      <c r="M36" s="608"/>
      <c r="N36" s="608"/>
      <c r="O36" s="608"/>
      <c r="P36" s="939">
        <v>2.0208726440000002</v>
      </c>
      <c r="Q36" s="940">
        <f t="shared" si="12"/>
        <v>16.704555536999997</v>
      </c>
      <c r="R36" s="493"/>
      <c r="S36" s="939"/>
      <c r="T36" s="941">
        <f t="shared" si="2"/>
        <v>16.704555536999997</v>
      </c>
      <c r="U36" s="929"/>
    </row>
    <row r="37" spans="1:21" s="279" customFormat="1" x14ac:dyDescent="0.2">
      <c r="A37" s="968" t="s">
        <v>351</v>
      </c>
      <c r="B37" s="354" t="s">
        <v>335</v>
      </c>
      <c r="C37" s="493"/>
      <c r="D37" s="608">
        <v>5.0545425699999997</v>
      </c>
      <c r="E37" s="608"/>
      <c r="F37" s="608"/>
      <c r="G37" s="608"/>
      <c r="H37" s="608">
        <v>0.56170399999999998</v>
      </c>
      <c r="I37" s="608"/>
      <c r="J37" s="608"/>
      <c r="K37" s="608"/>
      <c r="L37" s="608"/>
      <c r="M37" s="608"/>
      <c r="N37" s="608"/>
      <c r="O37" s="608"/>
      <c r="P37" s="939"/>
      <c r="Q37" s="940">
        <f t="shared" si="12"/>
        <v>5.6162465699999995</v>
      </c>
      <c r="R37" s="493"/>
      <c r="S37" s="939"/>
      <c r="T37" s="941">
        <f t="shared" si="2"/>
        <v>5.6162465699999995</v>
      </c>
      <c r="U37" s="929"/>
    </row>
    <row r="38" spans="1:21" s="279" customFormat="1" x14ac:dyDescent="0.2">
      <c r="A38" s="382" t="s">
        <v>373</v>
      </c>
      <c r="B38" s="354" t="s">
        <v>335</v>
      </c>
      <c r="C38" s="493">
        <v>6.9976950299999992</v>
      </c>
      <c r="D38" s="608"/>
      <c r="E38" s="608"/>
      <c r="F38" s="608"/>
      <c r="G38" s="608"/>
      <c r="H38" s="608"/>
      <c r="I38" s="608"/>
      <c r="J38" s="608"/>
      <c r="K38" s="608"/>
      <c r="L38" s="608"/>
      <c r="M38" s="608"/>
      <c r="N38" s="608"/>
      <c r="O38" s="608"/>
      <c r="P38" s="939"/>
      <c r="Q38" s="940">
        <f t="shared" si="12"/>
        <v>6.9976950299999992</v>
      </c>
      <c r="R38" s="493"/>
      <c r="S38" s="939"/>
      <c r="T38" s="941">
        <f t="shared" si="2"/>
        <v>6.9976950299999992</v>
      </c>
      <c r="U38" s="929"/>
    </row>
    <row r="39" spans="1:21" s="279" customFormat="1" x14ac:dyDescent="0.2">
      <c r="A39" s="969" t="s">
        <v>372</v>
      </c>
      <c r="B39" s="354" t="s">
        <v>335</v>
      </c>
      <c r="C39" s="1270">
        <v>3.8343470000000002</v>
      </c>
      <c r="D39" s="608"/>
      <c r="E39" s="608"/>
      <c r="F39" s="608"/>
      <c r="G39" s="608"/>
      <c r="H39" s="608"/>
      <c r="I39" s="608"/>
      <c r="J39" s="608"/>
      <c r="K39" s="608"/>
      <c r="L39" s="608"/>
      <c r="M39" s="608"/>
      <c r="N39" s="608"/>
      <c r="O39" s="608"/>
      <c r="P39" s="939"/>
      <c r="Q39" s="940">
        <f t="shared" si="12"/>
        <v>3.8343470000000002</v>
      </c>
      <c r="R39" s="493"/>
      <c r="S39" s="939"/>
      <c r="T39" s="941">
        <f t="shared" si="2"/>
        <v>3.8343470000000002</v>
      </c>
      <c r="U39" s="929"/>
    </row>
    <row r="40" spans="1:21" s="272" customFormat="1" x14ac:dyDescent="0.2">
      <c r="A40" s="969" t="s">
        <v>349</v>
      </c>
      <c r="B40" s="354" t="s">
        <v>335</v>
      </c>
      <c r="C40" s="1270">
        <v>3.4501557599999999</v>
      </c>
      <c r="D40" s="608"/>
      <c r="E40" s="608"/>
      <c r="F40" s="608"/>
      <c r="G40" s="608"/>
      <c r="H40" s="608"/>
      <c r="I40" s="608"/>
      <c r="J40" s="608"/>
      <c r="K40" s="608"/>
      <c r="L40" s="608"/>
      <c r="M40" s="608"/>
      <c r="N40" s="608"/>
      <c r="O40" s="608"/>
      <c r="P40" s="939"/>
      <c r="Q40" s="940">
        <f t="shared" si="12"/>
        <v>3.4501557599999999</v>
      </c>
      <c r="R40" s="493"/>
      <c r="S40" s="939"/>
      <c r="T40" s="941">
        <f t="shared" si="2"/>
        <v>3.4501557599999999</v>
      </c>
      <c r="U40" s="929"/>
    </row>
    <row r="41" spans="1:21" s="279" customFormat="1" x14ac:dyDescent="0.2">
      <c r="A41" s="970" t="s">
        <v>447</v>
      </c>
      <c r="B41" s="953" t="s">
        <v>335</v>
      </c>
      <c r="C41" s="924"/>
      <c r="D41" s="925">
        <v>2.7199999910000003</v>
      </c>
      <c r="E41" s="925"/>
      <c r="F41" s="925"/>
      <c r="G41" s="925"/>
      <c r="H41" s="925"/>
      <c r="I41" s="925"/>
      <c r="J41" s="925"/>
      <c r="K41" s="925"/>
      <c r="L41" s="925"/>
      <c r="M41" s="925"/>
      <c r="N41" s="925"/>
      <c r="O41" s="925"/>
      <c r="P41" s="926"/>
      <c r="Q41" s="927">
        <f t="shared" si="12"/>
        <v>2.7199999910000003</v>
      </c>
      <c r="R41" s="924"/>
      <c r="S41" s="926"/>
      <c r="T41" s="928">
        <f t="shared" si="2"/>
        <v>2.7199999910000003</v>
      </c>
      <c r="U41" s="929"/>
    </row>
    <row r="42" spans="1:21" s="189" customFormat="1" x14ac:dyDescent="0.2">
      <c r="A42" s="1645" t="s">
        <v>92</v>
      </c>
      <c r="B42" s="971" t="s">
        <v>335</v>
      </c>
      <c r="C42" s="955">
        <f t="shared" ref="C42:P44" si="13">SUMIF($B$18:$B$41,$B42,C$18:C$41)</f>
        <v>752.97632243543774</v>
      </c>
      <c r="D42" s="955">
        <f t="shared" si="13"/>
        <v>65.357282751000028</v>
      </c>
      <c r="E42" s="955">
        <f t="shared" si="13"/>
        <v>1.0148533900000001</v>
      </c>
      <c r="F42" s="955">
        <f t="shared" si="13"/>
        <v>0.44768365900000001</v>
      </c>
      <c r="G42" s="955">
        <f t="shared" si="13"/>
        <v>0.49782150000000003</v>
      </c>
      <c r="H42" s="955">
        <f t="shared" si="13"/>
        <v>7.7745964700000192</v>
      </c>
      <c r="I42" s="955">
        <f t="shared" si="13"/>
        <v>0.67972974999999991</v>
      </c>
      <c r="J42" s="955">
        <f t="shared" si="13"/>
        <v>8.1969948900000098</v>
      </c>
      <c r="K42" s="955">
        <f t="shared" si="13"/>
        <v>4.8631172399999993</v>
      </c>
      <c r="L42" s="955">
        <f t="shared" si="13"/>
        <v>0.20359867000000001</v>
      </c>
      <c r="M42" s="955">
        <f t="shared" si="13"/>
        <v>0.81399664999999999</v>
      </c>
      <c r="N42" s="955">
        <f t="shared" si="13"/>
        <v>0.2320152800000001</v>
      </c>
      <c r="O42" s="955">
        <f t="shared" si="13"/>
        <v>3.8993699999999999E-2</v>
      </c>
      <c r="P42" s="955">
        <f t="shared" si="13"/>
        <v>69.593238088999897</v>
      </c>
      <c r="Q42" s="972">
        <f t="shared" si="12"/>
        <v>912.69024447443769</v>
      </c>
      <c r="R42" s="955">
        <f>SUMIF($B$18:$B$41,$B42,R$18:R$41)</f>
        <v>0.14836316899999999</v>
      </c>
      <c r="S42" s="955">
        <f t="shared" ref="R42:S44" si="14">SUMIF($B$18:$B$41,$B42,S$18:S$41)</f>
        <v>0</v>
      </c>
      <c r="T42" s="973">
        <f t="shared" si="2"/>
        <v>912.83860764343774</v>
      </c>
    </row>
    <row r="43" spans="1:21" s="189" customFormat="1" x14ac:dyDescent="0.2">
      <c r="A43" s="1645"/>
      <c r="B43" s="954" t="s">
        <v>146</v>
      </c>
      <c r="C43" s="955">
        <f t="shared" si="13"/>
        <v>20.07766453</v>
      </c>
      <c r="D43" s="955">
        <f t="shared" si="13"/>
        <v>0</v>
      </c>
      <c r="E43" s="955">
        <f t="shared" si="13"/>
        <v>0</v>
      </c>
      <c r="F43" s="955">
        <f t="shared" si="13"/>
        <v>0</v>
      </c>
      <c r="G43" s="955">
        <f t="shared" si="13"/>
        <v>0</v>
      </c>
      <c r="H43" s="955">
        <f t="shared" si="13"/>
        <v>0</v>
      </c>
      <c r="I43" s="955">
        <f t="shared" si="13"/>
        <v>0</v>
      </c>
      <c r="J43" s="955">
        <f t="shared" si="13"/>
        <v>0</v>
      </c>
      <c r="K43" s="955">
        <f t="shared" si="13"/>
        <v>0</v>
      </c>
      <c r="L43" s="955">
        <f t="shared" si="13"/>
        <v>0</v>
      </c>
      <c r="M43" s="955">
        <f t="shared" si="13"/>
        <v>0</v>
      </c>
      <c r="N43" s="955">
        <f t="shared" si="13"/>
        <v>0</v>
      </c>
      <c r="O43" s="955">
        <f t="shared" si="13"/>
        <v>0</v>
      </c>
      <c r="P43" s="955">
        <f t="shared" si="13"/>
        <v>5.5786000000002797E-3</v>
      </c>
      <c r="Q43" s="972">
        <f t="shared" si="12"/>
        <v>20.08324313</v>
      </c>
      <c r="R43" s="955">
        <f t="shared" si="14"/>
        <v>0</v>
      </c>
      <c r="S43" s="955">
        <f t="shared" si="14"/>
        <v>0</v>
      </c>
      <c r="T43" s="973">
        <f t="shared" si="2"/>
        <v>20.08324313</v>
      </c>
    </row>
    <row r="44" spans="1:21" s="189" customFormat="1" x14ac:dyDescent="0.2">
      <c r="A44" s="1645"/>
      <c r="B44" s="954" t="s">
        <v>147</v>
      </c>
      <c r="C44" s="955">
        <f t="shared" si="13"/>
        <v>0</v>
      </c>
      <c r="D44" s="955">
        <f t="shared" si="13"/>
        <v>0</v>
      </c>
      <c r="E44" s="955">
        <f t="shared" si="13"/>
        <v>0</v>
      </c>
      <c r="F44" s="955">
        <f t="shared" si="13"/>
        <v>0</v>
      </c>
      <c r="G44" s="955">
        <f t="shared" si="13"/>
        <v>0</v>
      </c>
      <c r="H44" s="955">
        <f t="shared" si="13"/>
        <v>0</v>
      </c>
      <c r="I44" s="955">
        <f t="shared" si="13"/>
        <v>0</v>
      </c>
      <c r="J44" s="955">
        <f t="shared" si="13"/>
        <v>0</v>
      </c>
      <c r="K44" s="955">
        <f t="shared" si="13"/>
        <v>0</v>
      </c>
      <c r="L44" s="955">
        <f t="shared" si="13"/>
        <v>0</v>
      </c>
      <c r="M44" s="955">
        <f t="shared" si="13"/>
        <v>0</v>
      </c>
      <c r="N44" s="955">
        <f t="shared" si="13"/>
        <v>0</v>
      </c>
      <c r="O44" s="955">
        <f t="shared" si="13"/>
        <v>0</v>
      </c>
      <c r="P44" s="955">
        <f t="shared" si="13"/>
        <v>0</v>
      </c>
      <c r="Q44" s="972">
        <f t="shared" si="12"/>
        <v>0</v>
      </c>
      <c r="R44" s="955">
        <f t="shared" si="14"/>
        <v>0</v>
      </c>
      <c r="S44" s="955">
        <f t="shared" si="14"/>
        <v>0</v>
      </c>
      <c r="T44" s="973">
        <f t="shared" si="2"/>
        <v>0</v>
      </c>
    </row>
    <row r="45" spans="1:21" s="189" customFormat="1" x14ac:dyDescent="0.2">
      <c r="A45" s="1646"/>
      <c r="B45" s="958" t="s">
        <v>50</v>
      </c>
      <c r="C45" s="959">
        <f>SUM(C42:C44)</f>
        <v>773.05398696543773</v>
      </c>
      <c r="D45" s="959">
        <f t="shared" ref="D45:P45" si="15">SUM(D42:D44)</f>
        <v>65.357282751000028</v>
      </c>
      <c r="E45" s="959">
        <f t="shared" si="15"/>
        <v>1.0148533900000001</v>
      </c>
      <c r="F45" s="959">
        <f t="shared" si="15"/>
        <v>0.44768365900000001</v>
      </c>
      <c r="G45" s="959">
        <f t="shared" si="15"/>
        <v>0.49782150000000003</v>
      </c>
      <c r="H45" s="959">
        <f t="shared" si="15"/>
        <v>7.7745964700000192</v>
      </c>
      <c r="I45" s="959">
        <f t="shared" si="15"/>
        <v>0.67972974999999991</v>
      </c>
      <c r="J45" s="959">
        <f t="shared" si="15"/>
        <v>8.1969948900000098</v>
      </c>
      <c r="K45" s="959">
        <f t="shared" si="15"/>
        <v>4.8631172399999993</v>
      </c>
      <c r="L45" s="959">
        <f t="shared" si="15"/>
        <v>0.20359867000000001</v>
      </c>
      <c r="M45" s="959">
        <f t="shared" si="15"/>
        <v>0.81399664999999999</v>
      </c>
      <c r="N45" s="959">
        <f t="shared" si="15"/>
        <v>0.2320152800000001</v>
      </c>
      <c r="O45" s="959">
        <f t="shared" si="15"/>
        <v>3.8993699999999999E-2</v>
      </c>
      <c r="P45" s="959">
        <f t="shared" si="15"/>
        <v>69.598816688999904</v>
      </c>
      <c r="Q45" s="960">
        <f t="shared" si="12"/>
        <v>932.77348760443772</v>
      </c>
      <c r="R45" s="959">
        <f t="shared" ref="R45:S45" si="16">SUM(R42:R44)</f>
        <v>0.14836316899999999</v>
      </c>
      <c r="S45" s="959">
        <f t="shared" si="16"/>
        <v>0</v>
      </c>
      <c r="T45" s="961">
        <f t="shared" si="2"/>
        <v>932.92185077343777</v>
      </c>
    </row>
    <row r="46" spans="1:21" s="189" customFormat="1" x14ac:dyDescent="0.2">
      <c r="A46" s="1588" t="s">
        <v>241</v>
      </c>
      <c r="B46" s="354" t="s">
        <v>335</v>
      </c>
      <c r="C46" s="493">
        <v>1.2026511500000001</v>
      </c>
      <c r="D46" s="608"/>
      <c r="E46" s="608"/>
      <c r="F46" s="608"/>
      <c r="G46" s="608"/>
      <c r="H46" s="608"/>
      <c r="I46" s="608"/>
      <c r="J46" s="608"/>
      <c r="K46" s="608"/>
      <c r="L46" s="608"/>
      <c r="M46" s="608"/>
      <c r="N46" s="608"/>
      <c r="O46" s="608"/>
      <c r="P46" s="939">
        <v>0.17449561999999999</v>
      </c>
      <c r="Q46" s="940">
        <f t="shared" si="12"/>
        <v>1.3771467700000002</v>
      </c>
      <c r="R46" s="493"/>
      <c r="S46" s="939"/>
      <c r="T46" s="941">
        <f t="shared" si="2"/>
        <v>1.3771467700000002</v>
      </c>
    </row>
    <row r="47" spans="1:21" s="189" customFormat="1" x14ac:dyDescent="0.2">
      <c r="A47" s="1623"/>
      <c r="B47" s="354" t="s">
        <v>146</v>
      </c>
      <c r="C47" s="493">
        <v>0.54655900000000002</v>
      </c>
      <c r="D47" s="608"/>
      <c r="E47" s="608"/>
      <c r="F47" s="608"/>
      <c r="G47" s="608"/>
      <c r="H47" s="608"/>
      <c r="I47" s="608"/>
      <c r="J47" s="608"/>
      <c r="K47" s="608"/>
      <c r="L47" s="608"/>
      <c r="M47" s="608"/>
      <c r="N47" s="608"/>
      <c r="O47" s="608"/>
      <c r="P47" s="939"/>
      <c r="Q47" s="940">
        <f t="shared" si="12"/>
        <v>0.54655900000000002</v>
      </c>
      <c r="R47" s="493"/>
      <c r="S47" s="939"/>
      <c r="T47" s="941">
        <f t="shared" si="2"/>
        <v>0.54655900000000002</v>
      </c>
    </row>
    <row r="48" spans="1:21" s="189" customFormat="1" x14ac:dyDescent="0.2">
      <c r="A48" s="1589"/>
      <c r="B48" s="942" t="s">
        <v>50</v>
      </c>
      <c r="C48" s="943">
        <f>SUM(C46:C47)</f>
        <v>1.7492101500000001</v>
      </c>
      <c r="D48" s="944">
        <f t="shared" ref="D48:P48" si="17">SUM(D46:D47)</f>
        <v>0</v>
      </c>
      <c r="E48" s="944">
        <f t="shared" si="17"/>
        <v>0</v>
      </c>
      <c r="F48" s="944">
        <f t="shared" si="17"/>
        <v>0</v>
      </c>
      <c r="G48" s="944">
        <f t="shared" si="17"/>
        <v>0</v>
      </c>
      <c r="H48" s="944">
        <f t="shared" si="17"/>
        <v>0</v>
      </c>
      <c r="I48" s="944">
        <f t="shared" si="17"/>
        <v>0</v>
      </c>
      <c r="J48" s="944">
        <f t="shared" si="17"/>
        <v>0</v>
      </c>
      <c r="K48" s="944">
        <f t="shared" si="17"/>
        <v>0</v>
      </c>
      <c r="L48" s="944">
        <f t="shared" si="17"/>
        <v>0</v>
      </c>
      <c r="M48" s="944">
        <f t="shared" si="17"/>
        <v>0</v>
      </c>
      <c r="N48" s="944">
        <f t="shared" si="17"/>
        <v>0</v>
      </c>
      <c r="O48" s="944">
        <f t="shared" si="17"/>
        <v>0</v>
      </c>
      <c r="P48" s="945">
        <f t="shared" si="17"/>
        <v>0.17449561999999999</v>
      </c>
      <c r="Q48" s="927">
        <f t="shared" si="12"/>
        <v>1.9237057700000002</v>
      </c>
      <c r="R48" s="943">
        <f t="shared" ref="R48:S48" si="18">SUM(R46:R47)</f>
        <v>0</v>
      </c>
      <c r="S48" s="945">
        <f t="shared" si="18"/>
        <v>0</v>
      </c>
      <c r="T48" s="928">
        <f t="shared" si="2"/>
        <v>1.9237057700000002</v>
      </c>
    </row>
    <row r="49" spans="1:20" s="189" customFormat="1" x14ac:dyDescent="0.2">
      <c r="A49" s="967" t="s">
        <v>119</v>
      </c>
      <c r="B49" s="935" t="s">
        <v>335</v>
      </c>
      <c r="C49" s="611"/>
      <c r="D49" s="612">
        <v>0.30009712999999999</v>
      </c>
      <c r="E49" s="612"/>
      <c r="F49" s="612"/>
      <c r="G49" s="612"/>
      <c r="H49" s="612"/>
      <c r="I49" s="612"/>
      <c r="J49" s="612"/>
      <c r="K49" s="612"/>
      <c r="L49" s="612"/>
      <c r="M49" s="612"/>
      <c r="N49" s="612"/>
      <c r="O49" s="612"/>
      <c r="P49" s="936"/>
      <c r="Q49" s="937">
        <f t="shared" si="12"/>
        <v>0.30009712999999999</v>
      </c>
      <c r="R49" s="611"/>
      <c r="S49" s="936"/>
      <c r="T49" s="938">
        <f t="shared" si="2"/>
        <v>0.30009712999999999</v>
      </c>
    </row>
    <row r="50" spans="1:20" s="189" customFormat="1" x14ac:dyDescent="0.2">
      <c r="A50" s="323" t="s">
        <v>213</v>
      </c>
      <c r="B50" s="354" t="s">
        <v>335</v>
      </c>
      <c r="C50" s="493">
        <v>18.034604210000001</v>
      </c>
      <c r="D50" s="608"/>
      <c r="E50" s="608"/>
      <c r="F50" s="608"/>
      <c r="G50" s="608"/>
      <c r="H50" s="608"/>
      <c r="I50" s="608"/>
      <c r="J50" s="608"/>
      <c r="K50" s="608"/>
      <c r="L50" s="608"/>
      <c r="M50" s="608"/>
      <c r="N50" s="608"/>
      <c r="O50" s="608"/>
      <c r="P50" s="939"/>
      <c r="Q50" s="940">
        <f t="shared" si="12"/>
        <v>18.034604210000001</v>
      </c>
      <c r="R50" s="493"/>
      <c r="S50" s="939"/>
      <c r="T50" s="941">
        <f t="shared" si="2"/>
        <v>18.034604210000001</v>
      </c>
    </row>
    <row r="51" spans="1:20" s="189" customFormat="1" x14ac:dyDescent="0.2">
      <c r="A51" s="323" t="s">
        <v>239</v>
      </c>
      <c r="B51" s="354" t="s">
        <v>335</v>
      </c>
      <c r="C51" s="493"/>
      <c r="D51" s="608">
        <v>0.42820999999999998</v>
      </c>
      <c r="E51" s="608"/>
      <c r="F51" s="608"/>
      <c r="G51" s="608"/>
      <c r="H51" s="608"/>
      <c r="I51" s="608"/>
      <c r="J51" s="608"/>
      <c r="K51" s="608"/>
      <c r="L51" s="608"/>
      <c r="M51" s="608"/>
      <c r="N51" s="608"/>
      <c r="O51" s="608"/>
      <c r="P51" s="939"/>
      <c r="Q51" s="940">
        <f t="shared" si="12"/>
        <v>0.42820999999999998</v>
      </c>
      <c r="R51" s="493"/>
      <c r="S51" s="939"/>
      <c r="T51" s="941">
        <f t="shared" si="2"/>
        <v>0.42820999999999998</v>
      </c>
    </row>
    <row r="52" spans="1:20" s="189" customFormat="1" x14ac:dyDescent="0.2">
      <c r="A52" s="323" t="s">
        <v>130</v>
      </c>
      <c r="B52" s="354" t="s">
        <v>335</v>
      </c>
      <c r="C52" s="493"/>
      <c r="D52" s="608">
        <v>3.6470999999999996E-2</v>
      </c>
      <c r="E52" s="608"/>
      <c r="F52" s="608"/>
      <c r="G52" s="608"/>
      <c r="H52" s="608"/>
      <c r="I52" s="608"/>
      <c r="J52" s="608">
        <v>7.937000000000001E-2</v>
      </c>
      <c r="K52" s="608"/>
      <c r="L52" s="608"/>
      <c r="M52" s="608"/>
      <c r="N52" s="608"/>
      <c r="O52" s="608"/>
      <c r="P52" s="939"/>
      <c r="Q52" s="940">
        <f t="shared" si="12"/>
        <v>0.115841</v>
      </c>
      <c r="R52" s="493"/>
      <c r="S52" s="939"/>
      <c r="T52" s="941">
        <f t="shared" si="2"/>
        <v>0.115841</v>
      </c>
    </row>
    <row r="53" spans="1:20" s="189" customFormat="1" x14ac:dyDescent="0.2">
      <c r="A53" s="962" t="s">
        <v>240</v>
      </c>
      <c r="B53" s="963" t="s">
        <v>335</v>
      </c>
      <c r="C53" s="609">
        <v>4.03724449</v>
      </c>
      <c r="D53" s="610"/>
      <c r="E53" s="610"/>
      <c r="F53" s="610"/>
      <c r="G53" s="610"/>
      <c r="H53" s="610"/>
      <c r="I53" s="610"/>
      <c r="J53" s="610"/>
      <c r="K53" s="610"/>
      <c r="L53" s="610"/>
      <c r="M53" s="610"/>
      <c r="N53" s="610"/>
      <c r="O53" s="610"/>
      <c r="P53" s="964"/>
      <c r="Q53" s="965">
        <f t="shared" si="12"/>
        <v>4.03724449</v>
      </c>
      <c r="R53" s="609"/>
      <c r="S53" s="964"/>
      <c r="T53" s="966">
        <f t="shared" si="2"/>
        <v>4.03724449</v>
      </c>
    </row>
    <row r="54" spans="1:20" s="189" customFormat="1" x14ac:dyDescent="0.2">
      <c r="A54" s="1246" t="s">
        <v>143</v>
      </c>
      <c r="B54" s="974" t="s">
        <v>335</v>
      </c>
      <c r="C54" s="975">
        <v>13.272409529999999</v>
      </c>
      <c r="D54" s="976"/>
      <c r="E54" s="976"/>
      <c r="F54" s="976"/>
      <c r="G54" s="976"/>
      <c r="H54" s="976"/>
      <c r="I54" s="976"/>
      <c r="J54" s="976"/>
      <c r="K54" s="976"/>
      <c r="L54" s="976"/>
      <c r="M54" s="976"/>
      <c r="N54" s="976"/>
      <c r="O54" s="976"/>
      <c r="P54" s="977"/>
      <c r="Q54" s="446">
        <f t="shared" si="12"/>
        <v>13.272409529999999</v>
      </c>
      <c r="R54" s="975"/>
      <c r="S54" s="977"/>
      <c r="T54" s="978">
        <f t="shared" si="2"/>
        <v>13.272409529999999</v>
      </c>
    </row>
    <row r="55" spans="1:20" s="189" customFormat="1" x14ac:dyDescent="0.2">
      <c r="A55" s="1588" t="s">
        <v>33</v>
      </c>
      <c r="B55" s="935" t="s">
        <v>335</v>
      </c>
      <c r="C55" s="611">
        <v>0.1</v>
      </c>
      <c r="D55" s="612">
        <v>3.1331952099999998</v>
      </c>
      <c r="E55" s="612">
        <v>0.56654337999999993</v>
      </c>
      <c r="F55" s="612"/>
      <c r="G55" s="612"/>
      <c r="H55" s="612"/>
      <c r="I55" s="612"/>
      <c r="J55" s="612">
        <v>3.4135034700000002</v>
      </c>
      <c r="K55" s="612"/>
      <c r="L55" s="612"/>
      <c r="M55" s="612"/>
      <c r="N55" s="612"/>
      <c r="O55" s="612"/>
      <c r="P55" s="936"/>
      <c r="Q55" s="937">
        <f t="shared" si="12"/>
        <v>7.2132420599999998</v>
      </c>
      <c r="R55" s="611"/>
      <c r="S55" s="936"/>
      <c r="T55" s="938">
        <f t="shared" si="2"/>
        <v>7.2132420599999998</v>
      </c>
    </row>
    <row r="56" spans="1:20" s="189" customFormat="1" x14ac:dyDescent="0.2">
      <c r="A56" s="1623"/>
      <c r="B56" s="354" t="s">
        <v>146</v>
      </c>
      <c r="C56" s="19">
        <v>1.37384</v>
      </c>
      <c r="D56" s="608"/>
      <c r="E56" s="608"/>
      <c r="F56" s="608"/>
      <c r="G56" s="608"/>
      <c r="H56" s="608"/>
      <c r="I56" s="608"/>
      <c r="J56" s="608"/>
      <c r="K56" s="608"/>
      <c r="L56" s="608"/>
      <c r="M56" s="608"/>
      <c r="N56" s="608"/>
      <c r="O56" s="608"/>
      <c r="P56" s="939"/>
      <c r="Q56" s="940">
        <f t="shared" si="12"/>
        <v>1.37384</v>
      </c>
      <c r="R56" s="493"/>
      <c r="S56" s="939"/>
      <c r="T56" s="941">
        <f t="shared" si="2"/>
        <v>1.37384</v>
      </c>
    </row>
    <row r="57" spans="1:20" s="189" customFormat="1" x14ac:dyDescent="0.2">
      <c r="A57" s="1623"/>
      <c r="B57" s="963" t="s">
        <v>147</v>
      </c>
      <c r="C57" s="19">
        <v>2.2928299999999999</v>
      </c>
      <c r="D57" s="610"/>
      <c r="E57" s="610"/>
      <c r="F57" s="610"/>
      <c r="G57" s="610"/>
      <c r="H57" s="610"/>
      <c r="I57" s="610"/>
      <c r="J57" s="610"/>
      <c r="K57" s="610"/>
      <c r="L57" s="610"/>
      <c r="M57" s="610"/>
      <c r="N57" s="610"/>
      <c r="O57" s="610"/>
      <c r="P57" s="964"/>
      <c r="Q57" s="965">
        <f t="shared" si="12"/>
        <v>2.2928299999999999</v>
      </c>
      <c r="R57" s="609"/>
      <c r="S57" s="964"/>
      <c r="T57" s="966">
        <f t="shared" si="2"/>
        <v>2.2928299999999999</v>
      </c>
    </row>
    <row r="58" spans="1:20" s="189" customFormat="1" x14ac:dyDescent="0.2">
      <c r="A58" s="1589"/>
      <c r="B58" s="942" t="s">
        <v>50</v>
      </c>
      <c r="C58" s="943">
        <f t="shared" ref="C58:P58" si="19">SUM(C55:C57)</f>
        <v>3.76667</v>
      </c>
      <c r="D58" s="944">
        <f t="shared" si="19"/>
        <v>3.1331952099999998</v>
      </c>
      <c r="E58" s="944">
        <f t="shared" si="19"/>
        <v>0.56654337999999993</v>
      </c>
      <c r="F58" s="944">
        <f t="shared" si="19"/>
        <v>0</v>
      </c>
      <c r="G58" s="944">
        <f t="shared" si="19"/>
        <v>0</v>
      </c>
      <c r="H58" s="944">
        <f t="shared" si="19"/>
        <v>0</v>
      </c>
      <c r="I58" s="944">
        <f t="shared" si="19"/>
        <v>0</v>
      </c>
      <c r="J58" s="944">
        <f t="shared" si="19"/>
        <v>3.4135034700000002</v>
      </c>
      <c r="K58" s="944">
        <f t="shared" si="19"/>
        <v>0</v>
      </c>
      <c r="L58" s="944">
        <f t="shared" si="19"/>
        <v>0</v>
      </c>
      <c r="M58" s="944">
        <f t="shared" si="19"/>
        <v>0</v>
      </c>
      <c r="N58" s="944">
        <f t="shared" si="19"/>
        <v>0</v>
      </c>
      <c r="O58" s="944">
        <f t="shared" si="19"/>
        <v>0</v>
      </c>
      <c r="P58" s="945">
        <f t="shared" si="19"/>
        <v>0</v>
      </c>
      <c r="Q58" s="927">
        <f>SUM(C58:P58)</f>
        <v>10.879912059999999</v>
      </c>
      <c r="R58" s="943">
        <f>SUM(R55:R57)</f>
        <v>0</v>
      </c>
      <c r="S58" s="945">
        <f>SUM(S55:S57)</f>
        <v>0</v>
      </c>
      <c r="T58" s="928">
        <f>SUM(Q58:S58)</f>
        <v>10.879912059999999</v>
      </c>
    </row>
    <row r="59" spans="1:20" s="189" customFormat="1" x14ac:dyDescent="0.2">
      <c r="A59" s="323" t="s">
        <v>255</v>
      </c>
      <c r="B59" s="354" t="s">
        <v>335</v>
      </c>
      <c r="C59" s="493"/>
      <c r="D59" s="608"/>
      <c r="E59" s="608"/>
      <c r="F59" s="608"/>
      <c r="G59" s="608"/>
      <c r="H59" s="608">
        <v>0.30348899999999995</v>
      </c>
      <c r="I59" s="608"/>
      <c r="J59" s="608"/>
      <c r="K59" s="608"/>
      <c r="L59" s="608"/>
      <c r="M59" s="608"/>
      <c r="N59" s="608"/>
      <c r="O59" s="608"/>
      <c r="P59" s="939"/>
      <c r="Q59" s="940">
        <f t="shared" si="12"/>
        <v>0.30348899999999995</v>
      </c>
      <c r="R59" s="493"/>
      <c r="S59" s="939"/>
      <c r="T59" s="941">
        <f t="shared" si="2"/>
        <v>0.30348899999999995</v>
      </c>
    </row>
    <row r="60" spans="1:20" s="189" customFormat="1" x14ac:dyDescent="0.2">
      <c r="A60" s="323" t="s">
        <v>190</v>
      </c>
      <c r="B60" s="354" t="s">
        <v>335</v>
      </c>
      <c r="C60" s="493"/>
      <c r="D60" s="608"/>
      <c r="E60" s="608"/>
      <c r="F60" s="608"/>
      <c r="G60" s="608"/>
      <c r="H60" s="608"/>
      <c r="I60" s="608"/>
      <c r="J60" s="608"/>
      <c r="K60" s="608"/>
      <c r="L60" s="608"/>
      <c r="M60" s="608"/>
      <c r="N60" s="608"/>
      <c r="O60" s="608"/>
      <c r="P60" s="939"/>
      <c r="Q60" s="940">
        <f t="shared" si="12"/>
        <v>0</v>
      </c>
      <c r="R60" s="493"/>
      <c r="S60" s="939"/>
      <c r="T60" s="941">
        <f t="shared" si="2"/>
        <v>0</v>
      </c>
    </row>
    <row r="61" spans="1:20" s="189" customFormat="1" x14ac:dyDescent="0.2">
      <c r="A61" s="923" t="s">
        <v>281</v>
      </c>
      <c r="B61" s="953" t="s">
        <v>335</v>
      </c>
      <c r="C61" s="924"/>
      <c r="D61" s="925">
        <v>0.13872620999999999</v>
      </c>
      <c r="E61" s="925"/>
      <c r="F61" s="925"/>
      <c r="G61" s="925"/>
      <c r="H61" s="925">
        <v>0.50777481000000002</v>
      </c>
      <c r="I61" s="925"/>
      <c r="J61" s="925"/>
      <c r="K61" s="925"/>
      <c r="L61" s="925"/>
      <c r="M61" s="925"/>
      <c r="N61" s="925"/>
      <c r="O61" s="925"/>
      <c r="P61" s="926"/>
      <c r="Q61" s="927">
        <f t="shared" si="12"/>
        <v>0.64650101999999998</v>
      </c>
      <c r="R61" s="924"/>
      <c r="S61" s="926"/>
      <c r="T61" s="928">
        <f t="shared" si="2"/>
        <v>0.64650101999999998</v>
      </c>
    </row>
    <row r="62" spans="1:20" s="189" customFormat="1" x14ac:dyDescent="0.2">
      <c r="A62" s="1246" t="s">
        <v>191</v>
      </c>
      <c r="B62" s="953" t="s">
        <v>335</v>
      </c>
      <c r="C62" s="611"/>
      <c r="D62" s="612"/>
      <c r="E62" s="612"/>
      <c r="F62" s="612"/>
      <c r="G62" s="612"/>
      <c r="H62" s="612"/>
      <c r="I62" s="612"/>
      <c r="J62" s="612"/>
      <c r="K62" s="612"/>
      <c r="L62" s="612"/>
      <c r="M62" s="612"/>
      <c r="N62" s="612"/>
      <c r="O62" s="612"/>
      <c r="P62" s="936">
        <v>1.0057959999999999E-2</v>
      </c>
      <c r="Q62" s="937">
        <f t="shared" ref="Q62:Q79" si="20">SUM(C62:P62)</f>
        <v>1.0057959999999999E-2</v>
      </c>
      <c r="R62" s="611"/>
      <c r="S62" s="936"/>
      <c r="T62" s="938">
        <f t="shared" si="2"/>
        <v>1.0057959999999999E-2</v>
      </c>
    </row>
    <row r="63" spans="1:20" s="189" customFormat="1" x14ac:dyDescent="0.2">
      <c r="A63" s="930" t="s">
        <v>350</v>
      </c>
      <c r="B63" s="649" t="s">
        <v>335</v>
      </c>
      <c r="C63" s="931"/>
      <c r="D63" s="932"/>
      <c r="E63" s="932"/>
      <c r="F63" s="932"/>
      <c r="G63" s="932"/>
      <c r="H63" s="932">
        <v>0.29143036</v>
      </c>
      <c r="I63" s="932"/>
      <c r="J63" s="932"/>
      <c r="K63" s="932"/>
      <c r="L63" s="932"/>
      <c r="M63" s="932"/>
      <c r="N63" s="932"/>
      <c r="O63" s="932"/>
      <c r="P63" s="933"/>
      <c r="Q63" s="934">
        <f t="shared" si="20"/>
        <v>0.29143036</v>
      </c>
      <c r="R63" s="931"/>
      <c r="S63" s="933"/>
      <c r="T63" s="437">
        <f t="shared" si="2"/>
        <v>0.29143036</v>
      </c>
    </row>
    <row r="64" spans="1:20" s="189" customFormat="1" x14ac:dyDescent="0.2">
      <c r="A64" s="1588" t="s">
        <v>175</v>
      </c>
      <c r="B64" s="935" t="s">
        <v>335</v>
      </c>
      <c r="C64" s="611">
        <v>0.22311352000000001</v>
      </c>
      <c r="D64" s="612">
        <v>0.55063880979848612</v>
      </c>
      <c r="E64" s="612"/>
      <c r="F64" s="612"/>
      <c r="G64" s="612"/>
      <c r="H64" s="612"/>
      <c r="I64" s="612"/>
      <c r="J64" s="612">
        <v>0.54319075999999999</v>
      </c>
      <c r="K64" s="612"/>
      <c r="L64" s="612"/>
      <c r="M64" s="612"/>
      <c r="N64" s="612"/>
      <c r="O64" s="612"/>
      <c r="P64" s="936">
        <v>0.38575377</v>
      </c>
      <c r="Q64" s="937">
        <f t="shared" si="20"/>
        <v>1.7026968597984862</v>
      </c>
      <c r="R64" s="611"/>
      <c r="S64" s="936"/>
      <c r="T64" s="938">
        <f t="shared" si="2"/>
        <v>1.7026968597984862</v>
      </c>
    </row>
    <row r="65" spans="1:20" s="189" customFormat="1" x14ac:dyDescent="0.2">
      <c r="A65" s="1623"/>
      <c r="B65" s="354" t="s">
        <v>146</v>
      </c>
      <c r="C65" s="493"/>
      <c r="D65" s="608">
        <v>6.855493E-2</v>
      </c>
      <c r="E65" s="608"/>
      <c r="F65" s="608"/>
      <c r="G65" s="608"/>
      <c r="H65" s="608"/>
      <c r="I65" s="608"/>
      <c r="J65" s="608">
        <v>0.17796899999999999</v>
      </c>
      <c r="K65" s="608"/>
      <c r="L65" s="608"/>
      <c r="M65" s="608"/>
      <c r="N65" s="608"/>
      <c r="O65" s="608"/>
      <c r="P65" s="939">
        <v>3.8627769999999999E-2</v>
      </c>
      <c r="Q65" s="940">
        <f t="shared" si="20"/>
        <v>0.28515170000000001</v>
      </c>
      <c r="R65" s="493"/>
      <c r="S65" s="939"/>
      <c r="T65" s="941">
        <f t="shared" si="2"/>
        <v>0.28515170000000001</v>
      </c>
    </row>
    <row r="66" spans="1:20" s="189" customFormat="1" x14ac:dyDescent="0.2">
      <c r="A66" s="1623"/>
      <c r="B66" s="963" t="s">
        <v>147</v>
      </c>
      <c r="C66" s="609">
        <v>0.39978174999999999</v>
      </c>
      <c r="D66" s="610">
        <v>0.14166713</v>
      </c>
      <c r="E66" s="610"/>
      <c r="F66" s="610"/>
      <c r="G66" s="610"/>
      <c r="H66" s="610"/>
      <c r="I66" s="610"/>
      <c r="J66" s="610">
        <v>4.9960200000000003E-3</v>
      </c>
      <c r="K66" s="610"/>
      <c r="L66" s="610"/>
      <c r="M66" s="610"/>
      <c r="N66" s="610"/>
      <c r="O66" s="610"/>
      <c r="P66" s="964">
        <v>4.2167999999999997E-3</v>
      </c>
      <c r="Q66" s="965">
        <f t="shared" si="20"/>
        <v>0.55066170000000003</v>
      </c>
      <c r="R66" s="609"/>
      <c r="S66" s="964"/>
      <c r="T66" s="966">
        <f t="shared" si="2"/>
        <v>0.55066170000000003</v>
      </c>
    </row>
    <row r="67" spans="1:20" s="189" customFormat="1" x14ac:dyDescent="0.2">
      <c r="A67" s="1589"/>
      <c r="B67" s="942" t="s">
        <v>50</v>
      </c>
      <c r="C67" s="943">
        <f t="shared" ref="C67:P67" si="21">SUM(C64:C66)</f>
        <v>0.62289527</v>
      </c>
      <c r="D67" s="944">
        <f t="shared" si="21"/>
        <v>0.76086086979848611</v>
      </c>
      <c r="E67" s="944">
        <f t="shared" si="21"/>
        <v>0</v>
      </c>
      <c r="F67" s="944">
        <f t="shared" si="21"/>
        <v>0</v>
      </c>
      <c r="G67" s="944">
        <f t="shared" si="21"/>
        <v>0</v>
      </c>
      <c r="H67" s="944">
        <f t="shared" si="21"/>
        <v>0</v>
      </c>
      <c r="I67" s="944">
        <f t="shared" si="21"/>
        <v>0</v>
      </c>
      <c r="J67" s="944">
        <f t="shared" si="21"/>
        <v>0.72615577999999992</v>
      </c>
      <c r="K67" s="944">
        <f t="shared" si="21"/>
        <v>0</v>
      </c>
      <c r="L67" s="944">
        <f t="shared" si="21"/>
        <v>0</v>
      </c>
      <c r="M67" s="944">
        <f t="shared" si="21"/>
        <v>0</v>
      </c>
      <c r="N67" s="944">
        <f t="shared" si="21"/>
        <v>0</v>
      </c>
      <c r="O67" s="944">
        <f t="shared" si="21"/>
        <v>0</v>
      </c>
      <c r="P67" s="945">
        <f t="shared" si="21"/>
        <v>0.42859834000000002</v>
      </c>
      <c r="Q67" s="927">
        <f>SUM(C67:P67)</f>
        <v>2.5385102597984863</v>
      </c>
      <c r="R67" s="943">
        <f>SUM(R64:R66)</f>
        <v>0</v>
      </c>
      <c r="S67" s="945">
        <f>SUM(S64:S66)</f>
        <v>0</v>
      </c>
      <c r="T67" s="928">
        <f>SUM(Q67:S67)</f>
        <v>2.5385102597984863</v>
      </c>
    </row>
    <row r="68" spans="1:20" s="189" customFormat="1" x14ac:dyDescent="0.2">
      <c r="A68" s="323" t="s">
        <v>377</v>
      </c>
      <c r="B68" s="354" t="s">
        <v>335</v>
      </c>
      <c r="C68" s="493"/>
      <c r="D68" s="608"/>
      <c r="E68" s="608"/>
      <c r="F68" s="608"/>
      <c r="G68" s="608"/>
      <c r="H68" s="608"/>
      <c r="I68" s="608"/>
      <c r="J68" s="608"/>
      <c r="K68" s="608">
        <v>2.0923357600000001</v>
      </c>
      <c r="L68" s="608"/>
      <c r="M68" s="608"/>
      <c r="N68" s="608"/>
      <c r="O68" s="608"/>
      <c r="P68" s="939"/>
      <c r="Q68" s="940">
        <f t="shared" si="20"/>
        <v>2.0923357600000001</v>
      </c>
      <c r="R68" s="493"/>
      <c r="S68" s="939"/>
      <c r="T68" s="941">
        <f t="shared" si="2"/>
        <v>2.0923357600000001</v>
      </c>
    </row>
    <row r="69" spans="1:20" s="189" customFormat="1" x14ac:dyDescent="0.2">
      <c r="A69" s="323" t="s">
        <v>375</v>
      </c>
      <c r="B69" s="354" t="s">
        <v>335</v>
      </c>
      <c r="C69" s="493">
        <v>0.16453399999999999</v>
      </c>
      <c r="D69" s="608"/>
      <c r="E69" s="608"/>
      <c r="F69" s="608"/>
      <c r="G69" s="608"/>
      <c r="H69" s="608"/>
      <c r="I69" s="608"/>
      <c r="J69" s="608"/>
      <c r="K69" s="608"/>
      <c r="L69" s="608"/>
      <c r="M69" s="608"/>
      <c r="N69" s="608"/>
      <c r="O69" s="608"/>
      <c r="P69" s="939">
        <v>9.3370999999999996E-2</v>
      </c>
      <c r="Q69" s="940">
        <f t="shared" si="20"/>
        <v>0.257905</v>
      </c>
      <c r="R69" s="493"/>
      <c r="S69" s="939"/>
      <c r="T69" s="941">
        <f t="shared" si="2"/>
        <v>0.257905</v>
      </c>
    </row>
    <row r="70" spans="1:20" s="189" customFormat="1" x14ac:dyDescent="0.2">
      <c r="A70" s="923" t="s">
        <v>446</v>
      </c>
      <c r="B70" s="953" t="s">
        <v>335</v>
      </c>
      <c r="C70" s="924"/>
      <c r="D70" s="925"/>
      <c r="E70" s="925"/>
      <c r="F70" s="925"/>
      <c r="G70" s="925"/>
      <c r="H70" s="925"/>
      <c r="I70" s="925"/>
      <c r="J70" s="925"/>
      <c r="K70" s="925"/>
      <c r="L70" s="925"/>
      <c r="M70" s="925"/>
      <c r="N70" s="925"/>
      <c r="O70" s="925"/>
      <c r="P70" s="926">
        <v>0.76854168999999994</v>
      </c>
      <c r="Q70" s="927">
        <f t="shared" si="20"/>
        <v>0.76854168999999994</v>
      </c>
      <c r="R70" s="924"/>
      <c r="S70" s="926"/>
      <c r="T70" s="928">
        <f t="shared" ref="T70:T79" si="22">SUM(Q70:S70)</f>
        <v>0.76854168999999994</v>
      </c>
    </row>
    <row r="71" spans="1:20" s="189" customFormat="1" x14ac:dyDescent="0.2">
      <c r="A71" s="436" t="s">
        <v>123</v>
      </c>
      <c r="B71" s="953" t="s">
        <v>335</v>
      </c>
      <c r="C71" s="609"/>
      <c r="D71" s="609"/>
      <c r="E71" s="609">
        <v>7.2287749999999998E-2</v>
      </c>
      <c r="F71" s="609"/>
      <c r="G71" s="609"/>
      <c r="H71" s="609"/>
      <c r="I71" s="609"/>
      <c r="J71" s="609"/>
      <c r="K71" s="609"/>
      <c r="L71" s="609"/>
      <c r="M71" s="609"/>
      <c r="N71" s="609"/>
      <c r="O71" s="609"/>
      <c r="P71" s="1247"/>
      <c r="Q71" s="927">
        <f t="shared" si="20"/>
        <v>7.2287749999999998E-2</v>
      </c>
      <c r="R71" s="924"/>
      <c r="S71" s="926"/>
      <c r="T71" s="928">
        <f t="shared" ref="T71" si="23">SUM(Q71:S71)</f>
        <v>7.2287749999999998E-2</v>
      </c>
    </row>
    <row r="72" spans="1:20" s="189" customFormat="1" x14ac:dyDescent="0.2">
      <c r="A72" s="1645" t="s">
        <v>93</v>
      </c>
      <c r="B72" s="971" t="s">
        <v>335</v>
      </c>
      <c r="C72" s="955">
        <f>SUMIF($B$46:$B$71,$B72,C$46:C$71)</f>
        <v>37.034556900000005</v>
      </c>
      <c r="D72" s="955">
        <f>SUMIF($B$46:$B$71,$B72,D$46:D$71)</f>
        <v>4.587338359798486</v>
      </c>
      <c r="E72" s="955">
        <f>SUMIF($B$46:$B$71,$B72,E$46:E$71)</f>
        <v>0.63883112999999991</v>
      </c>
      <c r="F72" s="955">
        <f>SUMIF($B$46:$B$71,$B72,F$46:F$71)</f>
        <v>0</v>
      </c>
      <c r="G72" s="955">
        <f>SUMIF($B$46:$B$71,$B72,G$46:G$71)</f>
        <v>0</v>
      </c>
      <c r="H72" s="955">
        <f t="shared" ref="H72:P72" si="24">SUMIF($B$46:$B$71,$B72,H$46:H$71)</f>
        <v>1.1026941699999999</v>
      </c>
      <c r="I72" s="955">
        <f t="shared" si="24"/>
        <v>0</v>
      </c>
      <c r="J72" s="955">
        <f t="shared" si="24"/>
        <v>4.03606423</v>
      </c>
      <c r="K72" s="955">
        <f t="shared" si="24"/>
        <v>2.0923357600000001</v>
      </c>
      <c r="L72" s="955">
        <f t="shared" si="24"/>
        <v>0</v>
      </c>
      <c r="M72" s="955">
        <f t="shared" si="24"/>
        <v>0</v>
      </c>
      <c r="N72" s="955">
        <f t="shared" si="24"/>
        <v>0</v>
      </c>
      <c r="O72" s="955">
        <f t="shared" si="24"/>
        <v>0</v>
      </c>
      <c r="P72" s="955">
        <f t="shared" si="24"/>
        <v>1.4322200399999998</v>
      </c>
      <c r="Q72" s="972">
        <f t="shared" si="20"/>
        <v>50.924040589798487</v>
      </c>
      <c r="R72" s="955">
        <f>SUMIF($B$46:$B$71,$B72,R$46:R$71)</f>
        <v>0</v>
      </c>
      <c r="S72" s="955">
        <f>SUMIF($B$46:$B$71,$B72,S$46:S$71)</f>
        <v>0</v>
      </c>
      <c r="T72" s="973">
        <f t="shared" si="22"/>
        <v>50.924040589798487</v>
      </c>
    </row>
    <row r="73" spans="1:20" s="189" customFormat="1" x14ac:dyDescent="0.2">
      <c r="A73" s="1645"/>
      <c r="B73" s="954" t="s">
        <v>146</v>
      </c>
      <c r="C73" s="955">
        <f t="shared" ref="C73:P74" si="25">SUMIF($B$46:$B$70,$B73,C$46:C$70)</f>
        <v>1.920399</v>
      </c>
      <c r="D73" s="955">
        <f t="shared" si="25"/>
        <v>6.855493E-2</v>
      </c>
      <c r="E73" s="955">
        <f t="shared" si="25"/>
        <v>0</v>
      </c>
      <c r="F73" s="955">
        <f t="shared" si="25"/>
        <v>0</v>
      </c>
      <c r="G73" s="955">
        <f t="shared" si="25"/>
        <v>0</v>
      </c>
      <c r="H73" s="955">
        <f t="shared" si="25"/>
        <v>0</v>
      </c>
      <c r="I73" s="955">
        <f t="shared" si="25"/>
        <v>0</v>
      </c>
      <c r="J73" s="955">
        <f t="shared" si="25"/>
        <v>0.17796899999999999</v>
      </c>
      <c r="K73" s="955">
        <f t="shared" si="25"/>
        <v>0</v>
      </c>
      <c r="L73" s="955">
        <f t="shared" si="25"/>
        <v>0</v>
      </c>
      <c r="M73" s="955">
        <f t="shared" si="25"/>
        <v>0</v>
      </c>
      <c r="N73" s="955">
        <f t="shared" si="25"/>
        <v>0</v>
      </c>
      <c r="O73" s="955">
        <f t="shared" si="25"/>
        <v>0</v>
      </c>
      <c r="P73" s="955">
        <f t="shared" si="25"/>
        <v>3.8627769999999999E-2</v>
      </c>
      <c r="Q73" s="972">
        <f t="shared" si="20"/>
        <v>2.2055506999999999</v>
      </c>
      <c r="R73" s="955">
        <f>SUMIF($B$46:$B$70,$B73,R$46:R$70)</f>
        <v>0</v>
      </c>
      <c r="S73" s="955">
        <f>SUMIF($B$46:$B$70,$B73,S$46:S$70)</f>
        <v>0</v>
      </c>
      <c r="T73" s="973">
        <f t="shared" si="22"/>
        <v>2.2055506999999999</v>
      </c>
    </row>
    <row r="74" spans="1:20" s="189" customFormat="1" x14ac:dyDescent="0.2">
      <c r="A74" s="1645"/>
      <c r="B74" s="954" t="s">
        <v>147</v>
      </c>
      <c r="C74" s="955">
        <f t="shared" si="25"/>
        <v>2.6926117499999997</v>
      </c>
      <c r="D74" s="955">
        <f t="shared" si="25"/>
        <v>0.14166713</v>
      </c>
      <c r="E74" s="955">
        <f t="shared" si="25"/>
        <v>0</v>
      </c>
      <c r="F74" s="955">
        <f t="shared" si="25"/>
        <v>0</v>
      </c>
      <c r="G74" s="955">
        <f t="shared" si="25"/>
        <v>0</v>
      </c>
      <c r="H74" s="955">
        <f t="shared" si="25"/>
        <v>0</v>
      </c>
      <c r="I74" s="955">
        <f t="shared" si="25"/>
        <v>0</v>
      </c>
      <c r="J74" s="955">
        <f t="shared" si="25"/>
        <v>4.9960200000000003E-3</v>
      </c>
      <c r="K74" s="955">
        <f t="shared" si="25"/>
        <v>0</v>
      </c>
      <c r="L74" s="955">
        <f t="shared" si="25"/>
        <v>0</v>
      </c>
      <c r="M74" s="955">
        <f t="shared" si="25"/>
        <v>0</v>
      </c>
      <c r="N74" s="955">
        <f t="shared" si="25"/>
        <v>0</v>
      </c>
      <c r="O74" s="955">
        <f t="shared" si="25"/>
        <v>0</v>
      </c>
      <c r="P74" s="955">
        <f t="shared" si="25"/>
        <v>4.2167999999999997E-3</v>
      </c>
      <c r="Q74" s="972">
        <f t="shared" si="20"/>
        <v>2.8434917</v>
      </c>
      <c r="R74" s="955">
        <f>SUMIF($B$46:$B$70,$B74,R$46:R$70)</f>
        <v>0</v>
      </c>
      <c r="S74" s="955">
        <f>SUMIF($B$46:$B$70,$B74,S$46:S$70)</f>
        <v>0</v>
      </c>
      <c r="T74" s="973">
        <f t="shared" si="22"/>
        <v>2.8434917</v>
      </c>
    </row>
    <row r="75" spans="1:20" s="189" customFormat="1" x14ac:dyDescent="0.2">
      <c r="A75" s="1646"/>
      <c r="B75" s="958" t="s">
        <v>50</v>
      </c>
      <c r="C75" s="959">
        <f>SUM(C72:C74)</f>
        <v>41.647567650000006</v>
      </c>
      <c r="D75" s="959">
        <f t="shared" ref="D75:P75" si="26">SUM(D72:D74)</f>
        <v>4.7975604197984865</v>
      </c>
      <c r="E75" s="959">
        <f t="shared" si="26"/>
        <v>0.63883112999999991</v>
      </c>
      <c r="F75" s="959">
        <f t="shared" si="26"/>
        <v>0</v>
      </c>
      <c r="G75" s="959">
        <f t="shared" si="26"/>
        <v>0</v>
      </c>
      <c r="H75" s="959">
        <f t="shared" si="26"/>
        <v>1.1026941699999999</v>
      </c>
      <c r="I75" s="959">
        <f t="shared" si="26"/>
        <v>0</v>
      </c>
      <c r="J75" s="959">
        <f t="shared" si="26"/>
        <v>4.2190292500000002</v>
      </c>
      <c r="K75" s="959">
        <f t="shared" si="26"/>
        <v>2.0923357600000001</v>
      </c>
      <c r="L75" s="959">
        <f t="shared" si="26"/>
        <v>0</v>
      </c>
      <c r="M75" s="959">
        <f t="shared" si="26"/>
        <v>0</v>
      </c>
      <c r="N75" s="959">
        <f t="shared" si="26"/>
        <v>0</v>
      </c>
      <c r="O75" s="959">
        <f t="shared" si="26"/>
        <v>0</v>
      </c>
      <c r="P75" s="959">
        <f t="shared" si="26"/>
        <v>1.4750646099999998</v>
      </c>
      <c r="Q75" s="960">
        <f t="shared" si="20"/>
        <v>55.973082989798485</v>
      </c>
      <c r="R75" s="959">
        <f t="shared" ref="R75:S75" si="27">SUM(R72:R74)</f>
        <v>0</v>
      </c>
      <c r="S75" s="959">
        <f t="shared" si="27"/>
        <v>0</v>
      </c>
      <c r="T75" s="961">
        <f t="shared" si="22"/>
        <v>55.973082989798485</v>
      </c>
    </row>
    <row r="76" spans="1:20" s="189" customFormat="1" x14ac:dyDescent="0.2">
      <c r="A76" s="1644" t="s">
        <v>133</v>
      </c>
      <c r="B76" s="954" t="s">
        <v>335</v>
      </c>
      <c r="C76" s="979">
        <f t="shared" ref="C76:K76" si="28">C72+C42</f>
        <v>790.01087933543772</v>
      </c>
      <c r="D76" s="979">
        <f t="shared" si="28"/>
        <v>69.944621110798508</v>
      </c>
      <c r="E76" s="979">
        <f t="shared" si="28"/>
        <v>1.6536845200000001</v>
      </c>
      <c r="F76" s="979">
        <f t="shared" si="28"/>
        <v>0.44768365900000001</v>
      </c>
      <c r="G76" s="979">
        <f t="shared" si="28"/>
        <v>0.49782150000000003</v>
      </c>
      <c r="H76" s="979">
        <f t="shared" si="28"/>
        <v>8.8772906400000196</v>
      </c>
      <c r="I76" s="979">
        <f t="shared" si="28"/>
        <v>0.67972974999999991</v>
      </c>
      <c r="J76" s="979">
        <f t="shared" si="28"/>
        <v>12.233059120000011</v>
      </c>
      <c r="K76" s="979">
        <f t="shared" si="28"/>
        <v>6.9554529999999994</v>
      </c>
      <c r="L76" s="979">
        <f t="shared" ref="L76:P76" si="29">L72+L42</f>
        <v>0.20359867000000001</v>
      </c>
      <c r="M76" s="979">
        <f t="shared" si="29"/>
        <v>0.81399664999999999</v>
      </c>
      <c r="N76" s="979">
        <f t="shared" si="29"/>
        <v>0.2320152800000001</v>
      </c>
      <c r="O76" s="979">
        <f t="shared" si="29"/>
        <v>3.8993699999999999E-2</v>
      </c>
      <c r="P76" s="979">
        <f t="shared" si="29"/>
        <v>71.025458128999901</v>
      </c>
      <c r="Q76" s="972">
        <f t="shared" si="20"/>
        <v>963.61428506423613</v>
      </c>
      <c r="R76" s="979">
        <f t="shared" ref="R76:S78" si="30">R72+R42</f>
        <v>0.14836316899999999</v>
      </c>
      <c r="S76" s="979">
        <f t="shared" si="30"/>
        <v>0</v>
      </c>
      <c r="T76" s="973">
        <f t="shared" si="22"/>
        <v>963.76264823323618</v>
      </c>
    </row>
    <row r="77" spans="1:20" s="189" customFormat="1" x14ac:dyDescent="0.2">
      <c r="A77" s="1645"/>
      <c r="B77" s="954" t="s">
        <v>146</v>
      </c>
      <c r="C77" s="979">
        <f t="shared" ref="C77:P77" si="31">C73+C43</f>
        <v>21.99806353</v>
      </c>
      <c r="D77" s="979">
        <f t="shared" si="31"/>
        <v>6.855493E-2</v>
      </c>
      <c r="E77" s="979">
        <f t="shared" si="31"/>
        <v>0</v>
      </c>
      <c r="F77" s="979">
        <f t="shared" si="31"/>
        <v>0</v>
      </c>
      <c r="G77" s="979">
        <f t="shared" si="31"/>
        <v>0</v>
      </c>
      <c r="H77" s="979">
        <f t="shared" si="31"/>
        <v>0</v>
      </c>
      <c r="I77" s="979">
        <f t="shared" si="31"/>
        <v>0</v>
      </c>
      <c r="J77" s="979">
        <f t="shared" si="31"/>
        <v>0.17796899999999999</v>
      </c>
      <c r="K77" s="979">
        <f t="shared" si="31"/>
        <v>0</v>
      </c>
      <c r="L77" s="979">
        <f t="shared" si="31"/>
        <v>0</v>
      </c>
      <c r="M77" s="979">
        <f t="shared" si="31"/>
        <v>0</v>
      </c>
      <c r="N77" s="979">
        <f t="shared" si="31"/>
        <v>0</v>
      </c>
      <c r="O77" s="979">
        <f t="shared" si="31"/>
        <v>0</v>
      </c>
      <c r="P77" s="979">
        <f t="shared" si="31"/>
        <v>4.4206370000000279E-2</v>
      </c>
      <c r="Q77" s="972">
        <f t="shared" si="20"/>
        <v>22.288793830000003</v>
      </c>
      <c r="R77" s="979">
        <f t="shared" si="30"/>
        <v>0</v>
      </c>
      <c r="S77" s="979">
        <f t="shared" si="30"/>
        <v>0</v>
      </c>
      <c r="T77" s="973">
        <f t="shared" si="22"/>
        <v>22.288793830000003</v>
      </c>
    </row>
    <row r="78" spans="1:20" s="189" customFormat="1" x14ac:dyDescent="0.2">
      <c r="A78" s="1645"/>
      <c r="B78" s="954" t="s">
        <v>147</v>
      </c>
      <c r="C78" s="979">
        <f t="shared" ref="C78:P78" si="32">C74+C44</f>
        <v>2.6926117499999997</v>
      </c>
      <c r="D78" s="979">
        <f t="shared" si="32"/>
        <v>0.14166713</v>
      </c>
      <c r="E78" s="979">
        <f t="shared" si="32"/>
        <v>0</v>
      </c>
      <c r="F78" s="979">
        <f t="shared" si="32"/>
        <v>0</v>
      </c>
      <c r="G78" s="979">
        <f t="shared" si="32"/>
        <v>0</v>
      </c>
      <c r="H78" s="979">
        <f t="shared" si="32"/>
        <v>0</v>
      </c>
      <c r="I78" s="979">
        <f t="shared" si="32"/>
        <v>0</v>
      </c>
      <c r="J78" s="979">
        <f t="shared" si="32"/>
        <v>4.9960200000000003E-3</v>
      </c>
      <c r="K78" s="979">
        <f t="shared" si="32"/>
        <v>0</v>
      </c>
      <c r="L78" s="979">
        <f t="shared" si="32"/>
        <v>0</v>
      </c>
      <c r="M78" s="979">
        <f t="shared" si="32"/>
        <v>0</v>
      </c>
      <c r="N78" s="979">
        <f t="shared" si="32"/>
        <v>0</v>
      </c>
      <c r="O78" s="979">
        <f t="shared" si="32"/>
        <v>0</v>
      </c>
      <c r="P78" s="979">
        <f t="shared" si="32"/>
        <v>4.2167999999999997E-3</v>
      </c>
      <c r="Q78" s="972">
        <f t="shared" si="20"/>
        <v>2.8434917</v>
      </c>
      <c r="R78" s="979">
        <f t="shared" si="30"/>
        <v>0</v>
      </c>
      <c r="S78" s="979">
        <f t="shared" si="30"/>
        <v>0</v>
      </c>
      <c r="T78" s="973">
        <f t="shared" si="22"/>
        <v>2.8434917</v>
      </c>
    </row>
    <row r="79" spans="1:20" s="189" customFormat="1" ht="13.5" thickBot="1" x14ac:dyDescent="0.25">
      <c r="A79" s="1646"/>
      <c r="B79" s="958" t="s">
        <v>50</v>
      </c>
      <c r="C79" s="959">
        <f>SUM(C76:C78)</f>
        <v>814.70155461543766</v>
      </c>
      <c r="D79" s="959">
        <f t="shared" ref="D79:P79" si="33">SUM(D76:D78)</f>
        <v>70.154843170798515</v>
      </c>
      <c r="E79" s="959">
        <f t="shared" si="33"/>
        <v>1.6536845200000001</v>
      </c>
      <c r="F79" s="959">
        <f t="shared" si="33"/>
        <v>0.44768365900000001</v>
      </c>
      <c r="G79" s="959">
        <f t="shared" si="33"/>
        <v>0.49782150000000003</v>
      </c>
      <c r="H79" s="959">
        <f t="shared" si="33"/>
        <v>8.8772906400000196</v>
      </c>
      <c r="I79" s="959">
        <f t="shared" si="33"/>
        <v>0.67972974999999991</v>
      </c>
      <c r="J79" s="959">
        <f t="shared" si="33"/>
        <v>12.41602414000001</v>
      </c>
      <c r="K79" s="959">
        <f t="shared" si="33"/>
        <v>6.9554529999999994</v>
      </c>
      <c r="L79" s="959">
        <f t="shared" si="33"/>
        <v>0.20359867000000001</v>
      </c>
      <c r="M79" s="959">
        <f t="shared" si="33"/>
        <v>0.81399664999999999</v>
      </c>
      <c r="N79" s="959">
        <f t="shared" si="33"/>
        <v>0.2320152800000001</v>
      </c>
      <c r="O79" s="959">
        <f t="shared" si="33"/>
        <v>3.8993699999999999E-2</v>
      </c>
      <c r="P79" s="959">
        <f t="shared" si="33"/>
        <v>71.073881298999893</v>
      </c>
      <c r="Q79" s="960">
        <f t="shared" si="20"/>
        <v>988.74657059423612</v>
      </c>
      <c r="R79" s="959">
        <f t="shared" ref="R79:S79" si="34">SUM(R76:R78)</f>
        <v>0.14836316899999999</v>
      </c>
      <c r="S79" s="959">
        <f t="shared" si="34"/>
        <v>0</v>
      </c>
      <c r="T79" s="961">
        <f t="shared" si="22"/>
        <v>988.89493376323617</v>
      </c>
    </row>
    <row r="80" spans="1:20" ht="18" customHeight="1" thickTop="1" x14ac:dyDescent="0.2">
      <c r="A80" s="257" t="s">
        <v>355</v>
      </c>
      <c r="B80" s="1650" t="s">
        <v>480</v>
      </c>
      <c r="C80" s="1650"/>
      <c r="D80" s="1650"/>
      <c r="E80" s="1650"/>
      <c r="F80" s="1650"/>
      <c r="G80" s="1650"/>
      <c r="H80" s="1650"/>
      <c r="I80" s="1650"/>
      <c r="J80" s="1650"/>
      <c r="K80" s="1650"/>
      <c r="L80" s="1650"/>
      <c r="M80" s="1650"/>
      <c r="N80" s="1650"/>
      <c r="O80" s="1650"/>
      <c r="P80" s="1650"/>
      <c r="Q80" s="1650"/>
      <c r="R80" s="1650"/>
      <c r="S80" s="1650"/>
      <c r="T80" s="1651"/>
    </row>
    <row r="81" spans="1:20" ht="15" customHeight="1" thickBot="1" x14ac:dyDescent="0.25">
      <c r="A81" s="173"/>
      <c r="B81" s="1652" t="s">
        <v>481</v>
      </c>
      <c r="C81" s="1652"/>
      <c r="D81" s="1652"/>
      <c r="E81" s="1652"/>
      <c r="F81" s="1652"/>
      <c r="G81" s="1652"/>
      <c r="H81" s="1652"/>
      <c r="I81" s="1652"/>
      <c r="J81" s="1652"/>
      <c r="K81" s="1652"/>
      <c r="L81" s="1652"/>
      <c r="M81" s="1652"/>
      <c r="N81" s="1652"/>
      <c r="O81" s="1652"/>
      <c r="P81" s="1652"/>
      <c r="Q81" s="1652"/>
      <c r="R81" s="1652"/>
      <c r="S81" s="1652"/>
      <c r="T81" s="1653"/>
    </row>
    <row r="84" spans="1:20" x14ac:dyDescent="0.2">
      <c r="O84" s="153"/>
      <c r="Q84" s="153"/>
      <c r="R84" s="153"/>
      <c r="T84" s="153"/>
    </row>
    <row r="85" spans="1:20" x14ac:dyDescent="0.2">
      <c r="O85" s="153"/>
      <c r="Q85" s="153"/>
      <c r="R85" s="153"/>
      <c r="T85" s="153"/>
    </row>
  </sheetData>
  <mergeCells count="33">
    <mergeCell ref="A64:A67"/>
    <mergeCell ref="A72:A75"/>
    <mergeCell ref="A76:A79"/>
    <mergeCell ref="B80:T80"/>
    <mergeCell ref="B81:T81"/>
    <mergeCell ref="S3:S4"/>
    <mergeCell ref="J3:J4"/>
    <mergeCell ref="K3:K4"/>
    <mergeCell ref="L3:L4"/>
    <mergeCell ref="M3:M4"/>
    <mergeCell ref="A18:A21"/>
    <mergeCell ref="A42:A45"/>
    <mergeCell ref="A46:A48"/>
    <mergeCell ref="A55:A58"/>
    <mergeCell ref="A8:A10"/>
    <mergeCell ref="A14:A16"/>
    <mergeCell ref="A27:A29"/>
    <mergeCell ref="A1:T1"/>
    <mergeCell ref="A2:T2"/>
    <mergeCell ref="A3:A4"/>
    <mergeCell ref="B3:B4"/>
    <mergeCell ref="C3:C4"/>
    <mergeCell ref="D3:D4"/>
    <mergeCell ref="E3:F3"/>
    <mergeCell ref="G3:G4"/>
    <mergeCell ref="H3:H4"/>
    <mergeCell ref="I3:I4"/>
    <mergeCell ref="T3:T4"/>
    <mergeCell ref="N3:N4"/>
    <mergeCell ref="O3:O4"/>
    <mergeCell ref="P3:P4"/>
    <mergeCell ref="Q3:Q4"/>
    <mergeCell ref="R3:R4"/>
  </mergeCells>
  <printOptions horizontalCentered="1"/>
  <pageMargins left="0.31496062992125984" right="0.15748031496062992" top="0.43307086614173229" bottom="0.27559055118110237" header="0.19685039370078741" footer="0.19685039370078741"/>
  <pageSetup paperSize="9" scale="73" firstPageNumber="28" orientation="portrait" useFirstPageNumber="1" r:id="rId1"/>
  <headerFooter scaleWithDoc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AN39"/>
  <sheetViews>
    <sheetView zoomScaleNormal="100" zoomScaleSheetLayoutView="100" workbookViewId="0">
      <pane xSplit="1" ySplit="5" topLeftCell="B6" activePane="bottomRight" state="frozen"/>
      <selection activeCell="V88" sqref="V88"/>
      <selection pane="topRight" activeCell="V88" sqref="V88"/>
      <selection pane="bottomLeft" activeCell="V88" sqref="V88"/>
      <selection pane="bottomRight" activeCell="V11" sqref="V11"/>
    </sheetView>
  </sheetViews>
  <sheetFormatPr defaultColWidth="9.140625" defaultRowHeight="12.75" x14ac:dyDescent="0.2"/>
  <cols>
    <col min="1" max="1" width="8.140625" style="147" customWidth="1"/>
    <col min="2" max="2" width="6.85546875" style="147" customWidth="1"/>
    <col min="3" max="3" width="7" style="147" customWidth="1"/>
    <col min="4" max="4" width="6" style="147" customWidth="1"/>
    <col min="5" max="5" width="8.140625" style="147" customWidth="1"/>
    <col min="6" max="6" width="5.7109375" style="147" customWidth="1"/>
    <col min="7" max="7" width="4.7109375" style="147" customWidth="1"/>
    <col min="8" max="8" width="5" style="147" customWidth="1"/>
    <col min="9" max="9" width="5.42578125" style="147" customWidth="1"/>
    <col min="10" max="10" width="7.28515625" style="147" customWidth="1"/>
    <col min="11" max="11" width="6.28515625" style="147" customWidth="1"/>
    <col min="12" max="12" width="5.7109375" style="147" customWidth="1"/>
    <col min="13" max="13" width="5" style="147" customWidth="1"/>
    <col min="14" max="14" width="5.42578125" style="147" customWidth="1"/>
    <col min="15" max="15" width="6.28515625" style="147" customWidth="1"/>
    <col min="16" max="16" width="10.140625" style="157" customWidth="1"/>
    <col min="17" max="17" width="7.5703125" style="147" customWidth="1"/>
    <col min="18" max="18" width="5" style="147" customWidth="1"/>
    <col min="19" max="19" width="10.42578125" style="157" customWidth="1"/>
    <col min="20" max="20" width="7.5703125" style="157" customWidth="1"/>
    <col min="21" max="21" width="7" style="157" customWidth="1"/>
    <col min="22" max="41" width="9.140625" style="147" customWidth="1"/>
    <col min="42" max="16384" width="9.140625" style="147"/>
  </cols>
  <sheetData>
    <row r="1" spans="1:40" ht="20.100000000000001" customHeight="1" x14ac:dyDescent="0.2">
      <c r="A1" s="1603" t="s">
        <v>501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5"/>
      <c r="T1" s="147"/>
      <c r="U1" s="147"/>
    </row>
    <row r="2" spans="1:40" ht="14.25" customHeight="1" x14ac:dyDescent="0.2">
      <c r="A2" s="1606" t="s">
        <v>347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1608"/>
      <c r="T2" s="147"/>
      <c r="U2" s="147"/>
    </row>
    <row r="3" spans="1:40" s="157" customFormat="1" ht="16.350000000000001" customHeight="1" x14ac:dyDescent="0.2">
      <c r="A3" s="1656" t="s">
        <v>140</v>
      </c>
      <c r="B3" s="1654" t="s">
        <v>62</v>
      </c>
      <c r="C3" s="1654"/>
      <c r="D3" s="1654"/>
      <c r="E3" s="1654"/>
      <c r="F3" s="1654"/>
      <c r="G3" s="1654"/>
      <c r="H3" s="1654"/>
      <c r="I3" s="1654"/>
      <c r="J3" s="1654"/>
      <c r="K3" s="1654"/>
      <c r="L3" s="1654"/>
      <c r="M3" s="1654"/>
      <c r="N3" s="1654"/>
      <c r="O3" s="1654"/>
      <c r="P3" s="1654"/>
      <c r="Q3" s="1654"/>
      <c r="R3" s="1654"/>
      <c r="S3" s="1655"/>
    </row>
    <row r="4" spans="1:40" s="157" customFormat="1" ht="67.349999999999994" customHeight="1" x14ac:dyDescent="0.2">
      <c r="A4" s="1657"/>
      <c r="B4" s="1325" t="s">
        <v>289</v>
      </c>
      <c r="C4" s="1325" t="s">
        <v>290</v>
      </c>
      <c r="D4" s="1317" t="s">
        <v>288</v>
      </c>
      <c r="E4" s="1317" t="s">
        <v>507</v>
      </c>
      <c r="F4" s="1325" t="s">
        <v>291</v>
      </c>
      <c r="G4" s="1325" t="s">
        <v>54</v>
      </c>
      <c r="H4" s="1325" t="s">
        <v>82</v>
      </c>
      <c r="I4" s="1325" t="s">
        <v>81</v>
      </c>
      <c r="J4" s="1325" t="s">
        <v>294</v>
      </c>
      <c r="K4" s="1325" t="s">
        <v>55</v>
      </c>
      <c r="L4" s="1325" t="s">
        <v>292</v>
      </c>
      <c r="M4" s="1325" t="s">
        <v>293</v>
      </c>
      <c r="N4" s="1325" t="s">
        <v>179</v>
      </c>
      <c r="O4" s="1325" t="s">
        <v>85</v>
      </c>
      <c r="P4" s="1325" t="s">
        <v>315</v>
      </c>
      <c r="Q4" s="1325" t="s">
        <v>91</v>
      </c>
      <c r="R4" s="1325" t="s">
        <v>84</v>
      </c>
      <c r="S4" s="1326" t="s">
        <v>86</v>
      </c>
    </row>
    <row r="5" spans="1:40" s="159" customFormat="1" ht="15.75" customHeight="1" x14ac:dyDescent="0.2">
      <c r="A5" s="457" t="s">
        <v>95</v>
      </c>
      <c r="B5" s="461" t="s">
        <v>96</v>
      </c>
      <c r="C5" s="458" t="s">
        <v>97</v>
      </c>
      <c r="D5" s="458" t="s">
        <v>98</v>
      </c>
      <c r="E5" s="459" t="s">
        <v>99</v>
      </c>
      <c r="F5" s="1231" t="s">
        <v>100</v>
      </c>
      <c r="G5" s="1231" t="s">
        <v>101</v>
      </c>
      <c r="H5" s="1232" t="s">
        <v>102</v>
      </c>
      <c r="I5" s="1231" t="s">
        <v>103</v>
      </c>
      <c r="J5" s="1232" t="s">
        <v>104</v>
      </c>
      <c r="K5" s="1231" t="s">
        <v>105</v>
      </c>
      <c r="L5" s="1231" t="s">
        <v>106</v>
      </c>
      <c r="M5" s="1231" t="s">
        <v>107</v>
      </c>
      <c r="N5" s="1231" t="s">
        <v>108</v>
      </c>
      <c r="O5" s="1231" t="s">
        <v>109</v>
      </c>
      <c r="P5" s="1231" t="s">
        <v>110</v>
      </c>
      <c r="Q5" s="1233" t="s">
        <v>111</v>
      </c>
      <c r="R5" s="1231" t="s">
        <v>112</v>
      </c>
      <c r="S5" s="1234" t="s">
        <v>113</v>
      </c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</row>
    <row r="6" spans="1:40" s="157" customFormat="1" ht="16.5" customHeight="1" x14ac:dyDescent="0.2">
      <c r="A6" s="639" t="s">
        <v>37</v>
      </c>
      <c r="B6" s="254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451"/>
      <c r="P6" s="1062">
        <f t="shared" ref="P6:P14" si="0">SUM(B6:O6)</f>
        <v>0</v>
      </c>
      <c r="Q6" s="255"/>
      <c r="R6" s="1072"/>
      <c r="S6" s="637">
        <f>SUM(P6:R6)</f>
        <v>0</v>
      </c>
    </row>
    <row r="7" spans="1:40" s="157" customFormat="1" ht="16.5" customHeight="1" x14ac:dyDescent="0.2">
      <c r="A7" s="638" t="s">
        <v>38</v>
      </c>
      <c r="B7" s="254"/>
      <c r="C7" s="150"/>
      <c r="D7" s="150">
        <v>1.0755599999999999E-2</v>
      </c>
      <c r="E7" s="150">
        <v>3.8520309999999995E-2</v>
      </c>
      <c r="F7" s="150"/>
      <c r="G7" s="150"/>
      <c r="H7" s="150"/>
      <c r="I7" s="150"/>
      <c r="J7" s="150"/>
      <c r="K7" s="150"/>
      <c r="L7" s="150"/>
      <c r="M7" s="150"/>
      <c r="N7" s="150"/>
      <c r="O7" s="451">
        <v>4.094640000000001E-3</v>
      </c>
      <c r="P7" s="233">
        <f t="shared" si="0"/>
        <v>5.3370549999999996E-2</v>
      </c>
      <c r="Q7" s="254"/>
      <c r="R7" s="451"/>
      <c r="S7" s="234">
        <f t="shared" ref="S7:S32" si="1">SUM(P7:R7)</f>
        <v>5.3370549999999996E-2</v>
      </c>
    </row>
    <row r="8" spans="1:40" s="157" customFormat="1" ht="27.75" customHeight="1" x14ac:dyDescent="0.2">
      <c r="A8" s="640" t="s">
        <v>398</v>
      </c>
      <c r="B8" s="254">
        <v>0.20838773000000013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451">
        <v>1.290821E-2</v>
      </c>
      <c r="P8" s="233">
        <f t="shared" si="0"/>
        <v>0.22129594000000014</v>
      </c>
      <c r="Q8" s="254"/>
      <c r="R8" s="451"/>
      <c r="S8" s="234">
        <f t="shared" si="1"/>
        <v>0.22129594000000014</v>
      </c>
    </row>
    <row r="9" spans="1:40" s="157" customFormat="1" ht="16.5" customHeight="1" x14ac:dyDescent="0.2">
      <c r="A9" s="638" t="s">
        <v>40</v>
      </c>
      <c r="B9" s="254"/>
      <c r="C9" s="150"/>
      <c r="D9" s="150"/>
      <c r="E9" s="150">
        <v>1.4394052899999996</v>
      </c>
      <c r="F9" s="150"/>
      <c r="G9" s="150"/>
      <c r="H9" s="150"/>
      <c r="I9" s="150"/>
      <c r="J9" s="150"/>
      <c r="K9" s="150"/>
      <c r="L9" s="150"/>
      <c r="M9" s="150"/>
      <c r="N9" s="150"/>
      <c r="O9" s="451">
        <v>8.4565649999999559E-3</v>
      </c>
      <c r="P9" s="233">
        <f t="shared" si="0"/>
        <v>1.4478618549999995</v>
      </c>
      <c r="Q9" s="254"/>
      <c r="R9" s="451"/>
      <c r="S9" s="234">
        <f t="shared" si="1"/>
        <v>1.4478618549999995</v>
      </c>
    </row>
    <row r="10" spans="1:40" s="157" customFormat="1" ht="16.5" customHeight="1" x14ac:dyDescent="0.2">
      <c r="A10" s="638" t="s">
        <v>41</v>
      </c>
      <c r="B10" s="254"/>
      <c r="C10" s="150"/>
      <c r="D10" s="150">
        <v>0.40989308999999996</v>
      </c>
      <c r="E10" s="150">
        <v>4.1478285150000005</v>
      </c>
      <c r="F10" s="150"/>
      <c r="G10" s="150"/>
      <c r="H10" s="150"/>
      <c r="I10" s="150"/>
      <c r="J10" s="150"/>
      <c r="K10" s="150"/>
      <c r="L10" s="150"/>
      <c r="M10" s="150"/>
      <c r="N10" s="150"/>
      <c r="O10" s="451">
        <v>0.36758501499999985</v>
      </c>
      <c r="P10" s="233">
        <f t="shared" si="0"/>
        <v>4.9253066199999997</v>
      </c>
      <c r="Q10" s="254"/>
      <c r="R10" s="451"/>
      <c r="S10" s="234">
        <f t="shared" si="1"/>
        <v>4.9253066199999997</v>
      </c>
    </row>
    <row r="11" spans="1:40" s="157" customFormat="1" ht="16.5" customHeight="1" x14ac:dyDescent="0.2">
      <c r="A11" s="638" t="s">
        <v>42</v>
      </c>
      <c r="B11" s="254">
        <v>2.1786893600000008</v>
      </c>
      <c r="C11" s="150">
        <v>1.6667580000000001E-2</v>
      </c>
      <c r="D11" s="150">
        <v>0.44576396999999995</v>
      </c>
      <c r="E11" s="150">
        <v>1.6915618300000006</v>
      </c>
      <c r="F11" s="150"/>
      <c r="G11" s="150"/>
      <c r="H11" s="150">
        <v>4.771943E-2</v>
      </c>
      <c r="I11" s="150"/>
      <c r="J11" s="150"/>
      <c r="K11" s="150"/>
      <c r="L11" s="150"/>
      <c r="M11" s="150"/>
      <c r="N11" s="150"/>
      <c r="O11" s="451">
        <v>1.5537245049999975</v>
      </c>
      <c r="P11" s="233">
        <f t="shared" si="0"/>
        <v>5.9341266749999981</v>
      </c>
      <c r="Q11" s="254"/>
      <c r="R11" s="451"/>
      <c r="S11" s="234">
        <f t="shared" si="1"/>
        <v>5.9341266749999981</v>
      </c>
    </row>
    <row r="12" spans="1:40" s="157" customFormat="1" ht="16.5" customHeight="1" x14ac:dyDescent="0.2">
      <c r="A12" s="638" t="s">
        <v>43</v>
      </c>
      <c r="B12" s="254">
        <v>23.389411810000013</v>
      </c>
      <c r="C12" s="150">
        <v>0.15121746999999999</v>
      </c>
      <c r="D12" s="150">
        <v>9.880172000000001E-2</v>
      </c>
      <c r="E12" s="150">
        <v>5.8072966499999996</v>
      </c>
      <c r="F12" s="150"/>
      <c r="G12" s="150"/>
      <c r="H12" s="150">
        <v>0.29701166000000001</v>
      </c>
      <c r="I12" s="150"/>
      <c r="J12" s="150"/>
      <c r="K12" s="150"/>
      <c r="L12" s="150"/>
      <c r="M12" s="150"/>
      <c r="N12" s="150"/>
      <c r="O12" s="451">
        <v>0.89714546000001139</v>
      </c>
      <c r="P12" s="233">
        <f t="shared" si="0"/>
        <v>30.640884770000024</v>
      </c>
      <c r="Q12" s="254"/>
      <c r="R12" s="451">
        <v>8.475E-5</v>
      </c>
      <c r="S12" s="234">
        <f t="shared" si="1"/>
        <v>30.640969520000024</v>
      </c>
    </row>
    <row r="13" spans="1:40" s="157" customFormat="1" ht="16.5" customHeight="1" x14ac:dyDescent="0.2">
      <c r="A13" s="638" t="s">
        <v>300</v>
      </c>
      <c r="B13" s="254">
        <v>15.853383255000001</v>
      </c>
      <c r="C13" s="150">
        <v>3.8596609999999996E-2</v>
      </c>
      <c r="D13" s="150"/>
      <c r="E13" s="150">
        <v>1.9133642799999999</v>
      </c>
      <c r="F13" s="150"/>
      <c r="G13" s="150">
        <v>5.14352E-2</v>
      </c>
      <c r="H13" s="150">
        <v>4.2791599999999999E-2</v>
      </c>
      <c r="I13" s="150"/>
      <c r="J13" s="150"/>
      <c r="K13" s="150"/>
      <c r="L13" s="150"/>
      <c r="M13" s="150"/>
      <c r="N13" s="150"/>
      <c r="O13" s="451">
        <v>0.43068751000000216</v>
      </c>
      <c r="P13" s="233">
        <f t="shared" si="0"/>
        <v>18.330258455000006</v>
      </c>
      <c r="Q13" s="254"/>
      <c r="R13" s="451"/>
      <c r="S13" s="234">
        <f t="shared" si="1"/>
        <v>18.330258455000006</v>
      </c>
    </row>
    <row r="14" spans="1:40" s="157" customFormat="1" ht="16.5" customHeight="1" x14ac:dyDescent="0.2">
      <c r="A14" s="638" t="s">
        <v>301</v>
      </c>
      <c r="B14" s="254">
        <v>0.14566480999999998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451">
        <v>1.991302E-2</v>
      </c>
      <c r="P14" s="1063">
        <f t="shared" si="0"/>
        <v>0.16557782999999998</v>
      </c>
      <c r="Q14" s="475"/>
      <c r="R14" s="1073"/>
      <c r="S14" s="234">
        <f t="shared" si="1"/>
        <v>0.16557782999999998</v>
      </c>
    </row>
    <row r="15" spans="1:40" s="157" customFormat="1" ht="25.5" x14ac:dyDescent="0.2">
      <c r="A15" s="645" t="s">
        <v>295</v>
      </c>
      <c r="B15" s="1070">
        <f>SUM(B6:B14)</f>
        <v>41.775536965000015</v>
      </c>
      <c r="C15" s="1071">
        <f t="shared" ref="C15:S15" si="2">SUM(C6:C14)</f>
        <v>0.20648165999999998</v>
      </c>
      <c r="D15" s="1071">
        <f t="shared" si="2"/>
        <v>0.96521437999999993</v>
      </c>
      <c r="E15" s="1071">
        <f t="shared" si="2"/>
        <v>15.037976875</v>
      </c>
      <c r="F15" s="1071">
        <f t="shared" si="2"/>
        <v>0</v>
      </c>
      <c r="G15" s="1071">
        <f t="shared" si="2"/>
        <v>5.14352E-2</v>
      </c>
      <c r="H15" s="1071">
        <f t="shared" si="2"/>
        <v>0.38752269</v>
      </c>
      <c r="I15" s="1071">
        <f t="shared" si="2"/>
        <v>0</v>
      </c>
      <c r="J15" s="1071">
        <f t="shared" si="2"/>
        <v>0</v>
      </c>
      <c r="K15" s="1071">
        <f t="shared" si="2"/>
        <v>0</v>
      </c>
      <c r="L15" s="1071">
        <f t="shared" si="2"/>
        <v>0</v>
      </c>
      <c r="M15" s="1071">
        <f t="shared" si="2"/>
        <v>0</v>
      </c>
      <c r="N15" s="1071">
        <f t="shared" si="2"/>
        <v>0</v>
      </c>
      <c r="O15" s="1071">
        <f t="shared" si="2"/>
        <v>3.2945149250000108</v>
      </c>
      <c r="P15" s="646">
        <f t="shared" si="2"/>
        <v>61.718682695000027</v>
      </c>
      <c r="Q15" s="646">
        <f t="shared" si="2"/>
        <v>0</v>
      </c>
      <c r="R15" s="646">
        <f t="shared" si="2"/>
        <v>8.475E-5</v>
      </c>
      <c r="S15" s="653">
        <f t="shared" si="2"/>
        <v>61.718767445000026</v>
      </c>
    </row>
    <row r="16" spans="1:40" s="157" customFormat="1" ht="17.25" customHeight="1" x14ac:dyDescent="0.2">
      <c r="A16" s="1064" t="s">
        <v>196</v>
      </c>
      <c r="B16" s="255"/>
      <c r="C16" s="146"/>
      <c r="D16" s="146"/>
      <c r="E16" s="150"/>
      <c r="F16" s="146"/>
      <c r="G16" s="146"/>
      <c r="H16" s="146"/>
      <c r="I16" s="146"/>
      <c r="J16" s="146"/>
      <c r="K16" s="146"/>
      <c r="L16" s="146"/>
      <c r="M16" s="146"/>
      <c r="N16" s="146"/>
      <c r="O16" s="1072">
        <v>9.0287000000000006E-2</v>
      </c>
      <c r="P16" s="1067">
        <f t="shared" ref="P16:P33" si="3">SUM(B16:O16)</f>
        <v>9.0287000000000006E-2</v>
      </c>
      <c r="Q16" s="254"/>
      <c r="R16" s="451"/>
      <c r="S16" s="637">
        <f t="shared" si="1"/>
        <v>9.0287000000000006E-2</v>
      </c>
    </row>
    <row r="17" spans="1:19" s="157" customFormat="1" ht="17.25" customHeight="1" x14ac:dyDescent="0.2">
      <c r="A17" s="1065" t="s">
        <v>197</v>
      </c>
      <c r="B17" s="254">
        <v>0.16443270000000004</v>
      </c>
      <c r="C17" s="150"/>
      <c r="D17" s="150"/>
      <c r="E17" s="150"/>
      <c r="F17" s="150"/>
      <c r="G17" s="150">
        <v>1.5998680000000001E-2</v>
      </c>
      <c r="H17" s="150">
        <v>0</v>
      </c>
      <c r="I17" s="150">
        <v>3.9092800000000002E-3</v>
      </c>
      <c r="J17" s="150">
        <v>0</v>
      </c>
      <c r="K17" s="150">
        <v>0</v>
      </c>
      <c r="L17" s="150"/>
      <c r="M17" s="150"/>
      <c r="N17" s="150">
        <v>2.8869999999999998E-3</v>
      </c>
      <c r="O17" s="451">
        <v>9.5503000000000005E-2</v>
      </c>
      <c r="P17" s="1068">
        <f t="shared" si="3"/>
        <v>0.28273066000000002</v>
      </c>
      <c r="Q17" s="254">
        <v>1.9334000000000083E-4</v>
      </c>
      <c r="R17" s="451"/>
      <c r="S17" s="234">
        <f t="shared" si="1"/>
        <v>0.28292400000000001</v>
      </c>
    </row>
    <row r="18" spans="1:19" s="157" customFormat="1" ht="17.25" customHeight="1" x14ac:dyDescent="0.2">
      <c r="A18" s="1065" t="s">
        <v>198</v>
      </c>
      <c r="B18" s="254">
        <v>1.3256110800000001</v>
      </c>
      <c r="C18" s="150">
        <v>0.11155609999999999</v>
      </c>
      <c r="D18" s="150">
        <v>1.77224E-3</v>
      </c>
      <c r="E18" s="150"/>
      <c r="F18" s="150">
        <v>1.412567E-2</v>
      </c>
      <c r="G18" s="150">
        <v>0.17868221999999992</v>
      </c>
      <c r="H18" s="150">
        <v>1.9631329999999999E-2</v>
      </c>
      <c r="I18" s="150">
        <v>8.2182919999999993E-2</v>
      </c>
      <c r="J18" s="150">
        <v>0</v>
      </c>
      <c r="K18" s="150">
        <v>0</v>
      </c>
      <c r="L18" s="150"/>
      <c r="M18" s="150"/>
      <c r="N18" s="150"/>
      <c r="O18" s="451">
        <v>0.48112406000000019</v>
      </c>
      <c r="P18" s="1068">
        <f t="shared" si="3"/>
        <v>2.21468562</v>
      </c>
      <c r="Q18" s="254">
        <v>2.879135E-2</v>
      </c>
      <c r="R18" s="451"/>
      <c r="S18" s="234">
        <f t="shared" si="1"/>
        <v>2.2434769700000001</v>
      </c>
    </row>
    <row r="19" spans="1:19" s="157" customFormat="1" ht="17.25" customHeight="1" x14ac:dyDescent="0.2">
      <c r="A19" s="1065" t="s">
        <v>199</v>
      </c>
      <c r="B19" s="254">
        <v>13.330633159999998</v>
      </c>
      <c r="C19" s="150">
        <v>0.10219575000000002</v>
      </c>
      <c r="D19" s="150"/>
      <c r="E19" s="150"/>
      <c r="F19" s="150">
        <v>0.22676627999999985</v>
      </c>
      <c r="G19" s="150">
        <v>1.2222440700000008</v>
      </c>
      <c r="H19" s="150">
        <v>0</v>
      </c>
      <c r="I19" s="150">
        <v>7.6660339999999993E-2</v>
      </c>
      <c r="J19" s="150">
        <v>0</v>
      </c>
      <c r="K19" s="150">
        <v>0</v>
      </c>
      <c r="L19" s="150"/>
      <c r="M19" s="150"/>
      <c r="N19" s="150"/>
      <c r="O19" s="451">
        <v>5.0546411100000057</v>
      </c>
      <c r="P19" s="1068">
        <f t="shared" si="3"/>
        <v>20.013140710000002</v>
      </c>
      <c r="Q19" s="254">
        <v>7.8950660000000006E-2</v>
      </c>
      <c r="R19" s="451"/>
      <c r="S19" s="234">
        <f t="shared" si="1"/>
        <v>20.092091370000002</v>
      </c>
    </row>
    <row r="20" spans="1:19" s="157" customFormat="1" ht="17.25" customHeight="1" x14ac:dyDescent="0.2">
      <c r="A20" s="1065" t="s">
        <v>200</v>
      </c>
      <c r="B20" s="254">
        <v>5.7864918600000061</v>
      </c>
      <c r="C20" s="150">
        <v>2.5319950000000015E-2</v>
      </c>
      <c r="D20" s="150">
        <v>4.9866099999999998E-3</v>
      </c>
      <c r="E20" s="150"/>
      <c r="F20" s="150">
        <v>0.10533070999999999</v>
      </c>
      <c r="G20" s="150">
        <v>0.44081744000000062</v>
      </c>
      <c r="H20" s="150">
        <v>0</v>
      </c>
      <c r="I20" s="150">
        <v>0.11363119999999993</v>
      </c>
      <c r="J20" s="150">
        <v>7.8434900000000113E-2</v>
      </c>
      <c r="K20" s="150">
        <v>5.8928900000000013E-3</v>
      </c>
      <c r="L20" s="150">
        <v>6.4389879999999927E-2</v>
      </c>
      <c r="M20" s="150">
        <v>7.8969999999999998E-5</v>
      </c>
      <c r="N20" s="150">
        <v>7.4430000000000004E-5</v>
      </c>
      <c r="O20" s="451">
        <v>1.015224509999995</v>
      </c>
      <c r="P20" s="1068">
        <f t="shared" si="3"/>
        <v>7.640673350000001</v>
      </c>
      <c r="Q20" s="254">
        <v>3.0617343999999998E-2</v>
      </c>
      <c r="R20" s="451"/>
      <c r="S20" s="234">
        <f t="shared" si="1"/>
        <v>7.6712906940000014</v>
      </c>
    </row>
    <row r="21" spans="1:19" s="157" customFormat="1" ht="17.25" customHeight="1" x14ac:dyDescent="0.2">
      <c r="A21" s="1065" t="s">
        <v>201</v>
      </c>
      <c r="B21" s="254">
        <v>4.6698039500000039</v>
      </c>
      <c r="C21" s="150">
        <v>0.1032956</v>
      </c>
      <c r="D21" s="150">
        <v>2.45591E-3</v>
      </c>
      <c r="E21" s="150"/>
      <c r="F21" s="150">
        <v>8.9011649999999984E-2</v>
      </c>
      <c r="G21" s="150">
        <v>0.34272200000000014</v>
      </c>
      <c r="H21" s="150">
        <v>4.6955079999999989E-2</v>
      </c>
      <c r="I21" s="150">
        <v>0.30489903000000018</v>
      </c>
      <c r="J21" s="150">
        <v>5.0364899999999959E-3</v>
      </c>
      <c r="K21" s="150">
        <v>9.0967499999999989E-3</v>
      </c>
      <c r="L21" s="150"/>
      <c r="M21" s="150">
        <v>1.8494699999999998E-3</v>
      </c>
      <c r="N21" s="150"/>
      <c r="O21" s="451">
        <v>3.2404466459000019</v>
      </c>
      <c r="P21" s="1068">
        <f t="shared" si="3"/>
        <v>8.8155725759000063</v>
      </c>
      <c r="Q21" s="254">
        <v>5.3366499999978638E-3</v>
      </c>
      <c r="R21" s="451"/>
      <c r="S21" s="234">
        <f t="shared" si="1"/>
        <v>8.8209092259000048</v>
      </c>
    </row>
    <row r="22" spans="1:19" s="157" customFormat="1" ht="17.25" customHeight="1" x14ac:dyDescent="0.2">
      <c r="A22" s="1065" t="s">
        <v>202</v>
      </c>
      <c r="B22" s="254">
        <v>41.609556000000005</v>
      </c>
      <c r="C22" s="150">
        <v>6.1975317899999993</v>
      </c>
      <c r="D22" s="150">
        <v>0.15165687999999999</v>
      </c>
      <c r="E22" s="150">
        <v>1.2806999999999999E-4</v>
      </c>
      <c r="F22" s="150">
        <v>5.9217770000000003E-2</v>
      </c>
      <c r="G22" s="150">
        <v>1.5185829200000005</v>
      </c>
      <c r="H22" s="150">
        <v>0.12744708000000002</v>
      </c>
      <c r="I22" s="150">
        <v>0.48307306000000011</v>
      </c>
      <c r="J22" s="150">
        <v>3.1481499999999993E-3</v>
      </c>
      <c r="K22" s="150">
        <v>6.0577090000000007E-2</v>
      </c>
      <c r="L22" s="150">
        <v>3.0711599999999999E-2</v>
      </c>
      <c r="M22" s="150">
        <v>2.2374939999999999E-2</v>
      </c>
      <c r="N22" s="150">
        <v>1.9600000000000002E-5</v>
      </c>
      <c r="O22" s="451">
        <v>4.3564177004999918</v>
      </c>
      <c r="P22" s="1068">
        <f t="shared" si="3"/>
        <v>54.620442650499996</v>
      </c>
      <c r="Q22" s="254">
        <v>3.5838499999999696E-3</v>
      </c>
      <c r="R22" s="451"/>
      <c r="S22" s="234">
        <f t="shared" si="1"/>
        <v>54.624026500499994</v>
      </c>
    </row>
    <row r="23" spans="1:19" s="157" customFormat="1" ht="17.25" customHeight="1" x14ac:dyDescent="0.2">
      <c r="A23" s="1065" t="s">
        <v>203</v>
      </c>
      <c r="B23" s="254">
        <v>57.016024199999656</v>
      </c>
      <c r="C23" s="150">
        <v>3.2342867875000003</v>
      </c>
      <c r="D23" s="150">
        <v>0.13388296999999996</v>
      </c>
      <c r="E23" s="150">
        <v>0.44755558899999998</v>
      </c>
      <c r="F23" s="150">
        <v>3.3694199999999997E-3</v>
      </c>
      <c r="G23" s="150">
        <v>1.0482691316999995</v>
      </c>
      <c r="H23" s="150">
        <v>8.5002240000000021E-2</v>
      </c>
      <c r="I23" s="150">
        <v>0.4736367000000003</v>
      </c>
      <c r="J23" s="150">
        <v>1.2094900000000006E-2</v>
      </c>
      <c r="K23" s="150">
        <v>8.4878680600000048E-2</v>
      </c>
      <c r="L23" s="150">
        <v>0.13333717999999994</v>
      </c>
      <c r="M23" s="150">
        <v>5.2753927200000002E-2</v>
      </c>
      <c r="N23" s="150">
        <v>5.9999999999999995E-4</v>
      </c>
      <c r="O23" s="451">
        <v>7.7336400377999945</v>
      </c>
      <c r="P23" s="1068">
        <f t="shared" si="3"/>
        <v>70.459331763799653</v>
      </c>
      <c r="Q23" s="254">
        <v>6.0894999999800347E-4</v>
      </c>
      <c r="R23" s="451"/>
      <c r="S23" s="234">
        <f t="shared" si="1"/>
        <v>70.459940713799654</v>
      </c>
    </row>
    <row r="24" spans="1:19" s="157" customFormat="1" ht="17.25" customHeight="1" x14ac:dyDescent="0.2">
      <c r="A24" s="1065" t="s">
        <v>204</v>
      </c>
      <c r="B24" s="254">
        <v>49.524136471436634</v>
      </c>
      <c r="C24" s="150">
        <v>2.1757470029000001</v>
      </c>
      <c r="D24" s="150">
        <v>1.43943E-3</v>
      </c>
      <c r="E24" s="150"/>
      <c r="F24" s="150"/>
      <c r="G24" s="150">
        <v>0.68264301829999985</v>
      </c>
      <c r="H24" s="150">
        <v>4.933394E-2</v>
      </c>
      <c r="I24" s="150">
        <v>0.16592978</v>
      </c>
      <c r="J24" s="150">
        <v>0</v>
      </c>
      <c r="K24" s="150">
        <v>3.8640300000000005E-3</v>
      </c>
      <c r="L24" s="150">
        <v>6.9027570999999985E-3</v>
      </c>
      <c r="M24" s="150">
        <v>1.0750804399999998E-2</v>
      </c>
      <c r="N24" s="150">
        <v>6.0200910000000006E-4</v>
      </c>
      <c r="O24" s="451">
        <v>3.5562612795999966</v>
      </c>
      <c r="P24" s="1068">
        <f t="shared" si="3"/>
        <v>56.177610522836623</v>
      </c>
      <c r="Q24" s="254">
        <v>1.2030499999948341E-4</v>
      </c>
      <c r="R24" s="451"/>
      <c r="S24" s="234">
        <f t="shared" si="1"/>
        <v>56.177730827836626</v>
      </c>
    </row>
    <row r="25" spans="1:19" s="157" customFormat="1" ht="17.25" customHeight="1" x14ac:dyDescent="0.2">
      <c r="A25" s="1065" t="s">
        <v>205</v>
      </c>
      <c r="B25" s="254">
        <v>99.23775472599992</v>
      </c>
      <c r="C25" s="150">
        <v>3.9994129862999954</v>
      </c>
      <c r="D25" s="150">
        <v>2.0618890000000001E-2</v>
      </c>
      <c r="E25" s="150"/>
      <c r="F25" s="150"/>
      <c r="G25" s="150">
        <v>1.4023909799999983</v>
      </c>
      <c r="H25" s="150">
        <v>1.5576000000000001E-2</v>
      </c>
      <c r="I25" s="150">
        <v>0.49654819000000006</v>
      </c>
      <c r="J25" s="150"/>
      <c r="K25" s="150">
        <v>2.307420960000001E-2</v>
      </c>
      <c r="L25" s="150">
        <v>5.5032117599999986E-2</v>
      </c>
      <c r="M25" s="150">
        <v>1.4281269800000001E-2</v>
      </c>
      <c r="N25" s="150">
        <v>2.2266090000000008E-4</v>
      </c>
      <c r="O25" s="451">
        <v>7.0801052978000065</v>
      </c>
      <c r="P25" s="1068">
        <f t="shared" si="3"/>
        <v>112.3450173279999</v>
      </c>
      <c r="Q25" s="254">
        <v>8.8719999999766006E-5</v>
      </c>
      <c r="R25" s="451"/>
      <c r="S25" s="234">
        <f t="shared" si="1"/>
        <v>112.34510604799989</v>
      </c>
    </row>
    <row r="26" spans="1:19" s="157" customFormat="1" ht="17.25" customHeight="1" x14ac:dyDescent="0.2">
      <c r="A26" s="1065" t="s">
        <v>206</v>
      </c>
      <c r="B26" s="254">
        <v>228.3219561450002</v>
      </c>
      <c r="C26" s="150">
        <v>13.912202989500004</v>
      </c>
      <c r="D26" s="150">
        <v>0.17937468999999998</v>
      </c>
      <c r="E26" s="150"/>
      <c r="F26" s="150"/>
      <c r="G26" s="150">
        <v>1.4516037699999995</v>
      </c>
      <c r="H26" s="150">
        <v>0.32774577999999999</v>
      </c>
      <c r="I26" s="150">
        <v>2.273857679999999</v>
      </c>
      <c r="J26" s="150">
        <v>9.09132E-3</v>
      </c>
      <c r="K26" s="150">
        <v>1.4684709400000001E-2</v>
      </c>
      <c r="L26" s="150">
        <v>0.21100416870000036</v>
      </c>
      <c r="M26" s="150">
        <v>0.12862571860000002</v>
      </c>
      <c r="N26" s="150"/>
      <c r="O26" s="451">
        <v>11.684364816400015</v>
      </c>
      <c r="P26" s="1068">
        <f t="shared" si="3"/>
        <v>258.51451178760021</v>
      </c>
      <c r="Q26" s="254"/>
      <c r="R26" s="451"/>
      <c r="S26" s="234">
        <f t="shared" si="1"/>
        <v>258.51451178760021</v>
      </c>
    </row>
    <row r="27" spans="1:19" s="157" customFormat="1" ht="17.25" customHeight="1" x14ac:dyDescent="0.2">
      <c r="A27" s="1065" t="s">
        <v>207</v>
      </c>
      <c r="B27" s="254">
        <v>105.50299317699998</v>
      </c>
      <c r="C27" s="150">
        <v>10.532801528799993</v>
      </c>
      <c r="D27" s="150">
        <v>0.10790000000000001</v>
      </c>
      <c r="E27" s="150"/>
      <c r="F27" s="150"/>
      <c r="G27" s="150">
        <v>5.6742669999999974E-2</v>
      </c>
      <c r="H27" s="150">
        <v>8.0391799999999999E-3</v>
      </c>
      <c r="I27" s="150">
        <v>0.88302494500000128</v>
      </c>
      <c r="J27" s="150">
        <v>0.88325226500000009</v>
      </c>
      <c r="K27" s="150">
        <v>3.5510400000000005E-5</v>
      </c>
      <c r="L27" s="150">
        <v>2.5463765999999993E-3</v>
      </c>
      <c r="M27" s="150">
        <v>5.4000000000000001E-4</v>
      </c>
      <c r="N27" s="150">
        <v>3.4588000000000001E-2</v>
      </c>
      <c r="O27" s="451">
        <v>11.643511863999931</v>
      </c>
      <c r="P27" s="1068">
        <f t="shared" si="3"/>
        <v>129.65597551679988</v>
      </c>
      <c r="Q27" s="254">
        <v>7.2000000000116418E-5</v>
      </c>
      <c r="R27" s="451"/>
      <c r="S27" s="234">
        <f t="shared" si="1"/>
        <v>129.65604751679987</v>
      </c>
    </row>
    <row r="28" spans="1:19" s="157" customFormat="1" ht="17.25" customHeight="1" x14ac:dyDescent="0.2">
      <c r="A28" s="1065" t="s">
        <v>208</v>
      </c>
      <c r="B28" s="254">
        <v>83.985929640000037</v>
      </c>
      <c r="C28" s="150">
        <v>9.3491237799999798</v>
      </c>
      <c r="D28" s="150">
        <v>0.160362</v>
      </c>
      <c r="E28" s="150"/>
      <c r="F28" s="150"/>
      <c r="G28" s="150">
        <v>0.30200970999999999</v>
      </c>
      <c r="H28" s="150"/>
      <c r="I28" s="150">
        <v>4.1133995299999979</v>
      </c>
      <c r="J28" s="150">
        <v>0.67724423500000008</v>
      </c>
      <c r="K28" s="150">
        <v>3.6190299999999996E-3</v>
      </c>
      <c r="L28" s="150">
        <v>0.31007257000000055</v>
      </c>
      <c r="M28" s="150"/>
      <c r="N28" s="150"/>
      <c r="O28" s="451">
        <v>7.1535509200000345</v>
      </c>
      <c r="P28" s="1068">
        <f t="shared" si="3"/>
        <v>106.05531141500005</v>
      </c>
      <c r="Q28" s="254"/>
      <c r="R28" s="451"/>
      <c r="S28" s="234">
        <f t="shared" si="1"/>
        <v>106.05531141500005</v>
      </c>
    </row>
    <row r="29" spans="1:19" s="157" customFormat="1" ht="17.25" customHeight="1" x14ac:dyDescent="0.2">
      <c r="A29" s="1065" t="s">
        <v>209</v>
      </c>
      <c r="B29" s="254">
        <v>77.970822115999994</v>
      </c>
      <c r="C29" s="150">
        <v>19.147626259798418</v>
      </c>
      <c r="D29" s="150">
        <v>0.88923490000000016</v>
      </c>
      <c r="E29" s="150"/>
      <c r="F29" s="150"/>
      <c r="G29" s="150">
        <v>0.21459188000000001</v>
      </c>
      <c r="H29" s="150"/>
      <c r="I29" s="150">
        <v>2.2731498200000013</v>
      </c>
      <c r="J29" s="150">
        <v>4.5002913799999993</v>
      </c>
      <c r="K29" s="150"/>
      <c r="L29" s="150"/>
      <c r="M29" s="150"/>
      <c r="N29" s="150"/>
      <c r="O29" s="451">
        <v>6.1823417670000156</v>
      </c>
      <c r="P29" s="1068">
        <f t="shared" si="3"/>
        <v>111.17805812279842</v>
      </c>
      <c r="Q29" s="254"/>
      <c r="R29" s="451"/>
      <c r="S29" s="234">
        <f t="shared" si="1"/>
        <v>111.17805812279842</v>
      </c>
    </row>
    <row r="30" spans="1:19" s="157" customFormat="1" ht="17.25" customHeight="1" x14ac:dyDescent="0.2">
      <c r="A30" s="1065" t="s">
        <v>210</v>
      </c>
      <c r="B30" s="254">
        <v>13.000226199999998</v>
      </c>
      <c r="C30" s="150">
        <v>0.70479403000000029</v>
      </c>
      <c r="D30" s="150"/>
      <c r="E30" s="150"/>
      <c r="F30" s="150"/>
      <c r="G30" s="150"/>
      <c r="H30" s="150"/>
      <c r="I30" s="150">
        <v>0.48915669999999989</v>
      </c>
      <c r="J30" s="150">
        <v>0.7868593599999999</v>
      </c>
      <c r="K30" s="150"/>
      <c r="L30" s="150"/>
      <c r="M30" s="150"/>
      <c r="N30" s="150"/>
      <c r="O30" s="451">
        <v>1.0758054699999997</v>
      </c>
      <c r="P30" s="1068">
        <f t="shared" si="3"/>
        <v>16.056841759999998</v>
      </c>
      <c r="Q30" s="254"/>
      <c r="R30" s="451"/>
      <c r="S30" s="234">
        <f t="shared" si="1"/>
        <v>16.056841759999998</v>
      </c>
    </row>
    <row r="31" spans="1:19" s="157" customFormat="1" ht="17.25" customHeight="1" x14ac:dyDescent="0.2">
      <c r="A31" s="1065" t="s">
        <v>211</v>
      </c>
      <c r="B31" s="254">
        <v>1.09847571</v>
      </c>
      <c r="C31" s="150">
        <v>7.337892E-2</v>
      </c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451">
        <v>0.23554932000000009</v>
      </c>
      <c r="P31" s="1068">
        <f t="shared" si="3"/>
        <v>1.40740395</v>
      </c>
      <c r="Q31" s="254"/>
      <c r="R31" s="451"/>
      <c r="S31" s="234">
        <f t="shared" si="1"/>
        <v>1.40740395</v>
      </c>
    </row>
    <row r="32" spans="1:19" s="157" customFormat="1" ht="17.25" customHeight="1" x14ac:dyDescent="0.2">
      <c r="A32" s="1066" t="s">
        <v>212</v>
      </c>
      <c r="B32" s="475">
        <v>7.4660278399999989</v>
      </c>
      <c r="C32" s="156">
        <v>0.27535042000000004</v>
      </c>
      <c r="D32" s="156"/>
      <c r="E32" s="150"/>
      <c r="F32" s="156"/>
      <c r="G32" s="156"/>
      <c r="H32" s="156"/>
      <c r="I32" s="156"/>
      <c r="J32" s="156"/>
      <c r="K32" s="156"/>
      <c r="L32" s="156"/>
      <c r="M32" s="156"/>
      <c r="N32" s="156"/>
      <c r="O32" s="1073">
        <v>8.6950059999999996E-2</v>
      </c>
      <c r="P32" s="1069">
        <f t="shared" si="3"/>
        <v>7.8283283199999989</v>
      </c>
      <c r="Q32" s="254"/>
      <c r="R32" s="451"/>
      <c r="S32" s="641">
        <f t="shared" si="1"/>
        <v>7.8283283199999989</v>
      </c>
    </row>
    <row r="33" spans="1:27" s="157" customFormat="1" ht="17.25" customHeight="1" x14ac:dyDescent="0.2">
      <c r="A33" s="1066" t="s">
        <v>500</v>
      </c>
      <c r="B33" s="1248"/>
      <c r="C33" s="1248"/>
      <c r="D33" s="1248"/>
      <c r="E33" s="1248"/>
      <c r="F33" s="1248"/>
      <c r="G33" s="1248"/>
      <c r="H33" s="1248"/>
      <c r="I33" s="1248"/>
      <c r="J33" s="1248"/>
      <c r="K33" s="1248"/>
      <c r="L33" s="1248"/>
      <c r="M33" s="1248"/>
      <c r="N33" s="1248"/>
      <c r="O33" s="1249">
        <v>0.25836876000000009</v>
      </c>
      <c r="P33" s="1069">
        <f t="shared" si="3"/>
        <v>0.25836876000000009</v>
      </c>
      <c r="Q33" s="254"/>
      <c r="R33" s="451"/>
      <c r="S33" s="641">
        <f t="shared" ref="S33" si="4">SUM(P33:R33)</f>
        <v>0.25836876000000009</v>
      </c>
    </row>
    <row r="34" spans="1:27" s="157" customFormat="1" ht="28.5" customHeight="1" x14ac:dyDescent="0.2">
      <c r="A34" s="642" t="s">
        <v>215</v>
      </c>
      <c r="B34" s="476">
        <f>SUM(B16:B33)</f>
        <v>790.01087497543654</v>
      </c>
      <c r="C34" s="476">
        <f t="shared" ref="C34:S34" si="5">SUM(C16:C33)</f>
        <v>69.944623894798383</v>
      </c>
      <c r="D34" s="476">
        <f t="shared" si="5"/>
        <v>1.6536845200000001</v>
      </c>
      <c r="E34" s="476">
        <f t="shared" si="5"/>
        <v>0.44768365899999996</v>
      </c>
      <c r="F34" s="476">
        <f t="shared" si="5"/>
        <v>0.49782149999999986</v>
      </c>
      <c r="G34" s="476">
        <f t="shared" si="5"/>
        <v>8.8772984899999994</v>
      </c>
      <c r="H34" s="476">
        <f t="shared" si="5"/>
        <v>0.67973063</v>
      </c>
      <c r="I34" s="476">
        <f t="shared" si="5"/>
        <v>12.233059174999999</v>
      </c>
      <c r="J34" s="476">
        <f t="shared" si="5"/>
        <v>6.9554529999999994</v>
      </c>
      <c r="K34" s="476">
        <f>SUM(K16:K33)-0.002</f>
        <v>0.20372290000000004</v>
      </c>
      <c r="L34" s="476">
        <f t="shared" si="5"/>
        <v>0.81399665000000077</v>
      </c>
      <c r="M34" s="476">
        <f>SUM(M16:M33)+0.001</f>
        <v>0.23225510000000002</v>
      </c>
      <c r="N34" s="476">
        <f t="shared" si="5"/>
        <v>3.8993699999999999E-2</v>
      </c>
      <c r="O34" s="476">
        <f>SUM(O16:O33)+0.001</f>
        <v>71.025093619000003</v>
      </c>
      <c r="P34" s="476">
        <f>SUM(P16:P33)</f>
        <v>963.61429181323479</v>
      </c>
      <c r="Q34" s="476">
        <f t="shared" si="5"/>
        <v>0.14836316899999522</v>
      </c>
      <c r="R34" s="476">
        <f t="shared" si="5"/>
        <v>0</v>
      </c>
      <c r="S34" s="476">
        <f t="shared" si="5"/>
        <v>963.76265498223472</v>
      </c>
    </row>
    <row r="35" spans="1:27" s="157" customFormat="1" ht="18.75" customHeight="1" thickBot="1" x14ac:dyDescent="0.25">
      <c r="A35" s="643" t="s">
        <v>133</v>
      </c>
      <c r="B35" s="644">
        <f>B34+B15</f>
        <v>831.78641194043655</v>
      </c>
      <c r="C35" s="469">
        <f t="shared" ref="C35:S35" si="6">C34+C15</f>
        <v>70.151105554798377</v>
      </c>
      <c r="D35" s="469">
        <f t="shared" si="6"/>
        <v>2.6188989</v>
      </c>
      <c r="E35" s="469">
        <f t="shared" si="6"/>
        <v>15.485660534000001</v>
      </c>
      <c r="F35" s="469">
        <f t="shared" si="6"/>
        <v>0.49782149999999986</v>
      </c>
      <c r="G35" s="469">
        <f t="shared" si="6"/>
        <v>8.9287336899999996</v>
      </c>
      <c r="H35" s="469">
        <f t="shared" si="6"/>
        <v>1.0672533200000001</v>
      </c>
      <c r="I35" s="469">
        <f t="shared" si="6"/>
        <v>12.233059174999999</v>
      </c>
      <c r="J35" s="469">
        <f t="shared" si="6"/>
        <v>6.9554529999999994</v>
      </c>
      <c r="K35" s="469">
        <f t="shared" si="6"/>
        <v>0.20372290000000004</v>
      </c>
      <c r="L35" s="469">
        <f t="shared" si="6"/>
        <v>0.81399665000000077</v>
      </c>
      <c r="M35" s="469">
        <f t="shared" si="6"/>
        <v>0.23225510000000002</v>
      </c>
      <c r="N35" s="469">
        <f t="shared" si="6"/>
        <v>3.8993699999999999E-2</v>
      </c>
      <c r="O35" s="469">
        <f t="shared" si="6"/>
        <v>74.319608544000019</v>
      </c>
      <c r="P35" s="469">
        <f>P34+P15</f>
        <v>1025.3329745082349</v>
      </c>
      <c r="Q35" s="469">
        <f>Q34+Q15</f>
        <v>0.14836316899999522</v>
      </c>
      <c r="R35" s="469">
        <f t="shared" si="6"/>
        <v>8.475E-5</v>
      </c>
      <c r="S35" s="471">
        <f t="shared" si="6"/>
        <v>1025.4814224272347</v>
      </c>
    </row>
    <row r="36" spans="1:27" ht="13.5" thickTop="1" x14ac:dyDescent="0.2"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V36" s="157"/>
      <c r="W36" s="157"/>
      <c r="X36" s="157"/>
      <c r="Y36" s="157"/>
      <c r="Z36" s="157"/>
      <c r="AA36" s="157"/>
    </row>
    <row r="37" spans="1:27" x14ac:dyDescent="0.2">
      <c r="V37" s="157"/>
      <c r="W37" s="157"/>
      <c r="X37" s="157"/>
      <c r="Y37" s="157"/>
      <c r="Z37" s="157"/>
      <c r="AA37" s="157"/>
    </row>
    <row r="38" spans="1:27" x14ac:dyDescent="0.2">
      <c r="V38" s="157"/>
      <c r="W38" s="157"/>
      <c r="X38" s="157"/>
      <c r="Y38" s="157"/>
      <c r="Z38" s="157"/>
      <c r="AA38" s="157"/>
    </row>
    <row r="39" spans="1:27" x14ac:dyDescent="0.2"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V39" s="157"/>
      <c r="W39" s="157"/>
      <c r="X39" s="157"/>
      <c r="Y39" s="157"/>
      <c r="Z39" s="157"/>
      <c r="AA39" s="157"/>
    </row>
  </sheetData>
  <mergeCells count="4">
    <mergeCell ref="A1:S1"/>
    <mergeCell ref="A2:S2"/>
    <mergeCell ref="B3:S3"/>
    <mergeCell ref="A3:A4"/>
  </mergeCells>
  <printOptions horizontalCentered="1"/>
  <pageMargins left="0.27559055118110237" right="0.27559055118110237" top="0.59055118110236227" bottom="0.43307086614173229" header="0.19685039370078741" footer="0.19685039370078741"/>
  <pageSetup paperSize="9" scale="79" firstPageNumber="26" orientation="portrait" useFirstPageNumber="1" r:id="rId1"/>
  <headerFooter scaleWithDoc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AL15"/>
  <sheetViews>
    <sheetView zoomScaleNormal="100" zoomScaleSheetLayoutView="100" workbookViewId="0">
      <pane xSplit="1" ySplit="5" topLeftCell="B6" activePane="bottomRight" state="frozen"/>
      <selection activeCell="V88" sqref="V88"/>
      <selection pane="topRight" activeCell="V88" sqref="V88"/>
      <selection pane="bottomLeft" activeCell="V88" sqref="V88"/>
      <selection pane="bottomRight" activeCell="X4" sqref="X4"/>
    </sheetView>
  </sheetViews>
  <sheetFormatPr defaultColWidth="9.140625" defaultRowHeight="12.75" x14ac:dyDescent="0.2"/>
  <cols>
    <col min="1" max="1" width="8.28515625" style="187" customWidth="1"/>
    <col min="2" max="2" width="5.7109375" style="187" customWidth="1"/>
    <col min="3" max="3" width="6" style="187" customWidth="1"/>
    <col min="4" max="4" width="4.85546875" style="187" bestFit="1" customWidth="1"/>
    <col min="5" max="5" width="5.140625" style="187" customWidth="1"/>
    <col min="6" max="6" width="5" style="187" customWidth="1"/>
    <col min="7" max="7" width="5.140625" style="187" customWidth="1"/>
    <col min="8" max="8" width="5.28515625" style="187" customWidth="1"/>
    <col min="9" max="9" width="5" style="187" customWidth="1"/>
    <col min="10" max="10" width="4.85546875" style="187" customWidth="1"/>
    <col min="11" max="11" width="5.140625" style="187" customWidth="1"/>
    <col min="12" max="12" width="5.28515625" style="187" customWidth="1"/>
    <col min="13" max="13" width="5" style="187" customWidth="1"/>
    <col min="14" max="14" width="5.140625" style="187" customWidth="1"/>
    <col min="15" max="15" width="5.42578125" style="187" customWidth="1"/>
    <col min="16" max="17" width="5" style="187" customWidth="1"/>
    <col min="18" max="18" width="5.85546875" style="188" customWidth="1"/>
    <col min="19" max="19" width="5.28515625" style="187" customWidth="1"/>
    <col min="20" max="20" width="5" style="187" customWidth="1"/>
    <col min="21" max="21" width="6.5703125" style="188" customWidth="1"/>
    <col min="22" max="22" width="5.42578125" style="187" customWidth="1"/>
    <col min="23" max="23" width="9.140625" style="187"/>
    <col min="24" max="24" width="11.85546875" style="187" bestFit="1" customWidth="1"/>
    <col min="25" max="25" width="11" style="187" customWidth="1"/>
    <col min="26" max="26" width="7.28515625" style="187" bestFit="1" customWidth="1"/>
    <col min="27" max="27" width="4.140625" style="187" bestFit="1" customWidth="1"/>
    <col min="28" max="28" width="3.85546875" style="187" bestFit="1" customWidth="1"/>
    <col min="29" max="29" width="4.28515625" style="187" bestFit="1" customWidth="1"/>
    <col min="30" max="30" width="3.42578125" style="187" bestFit="1" customWidth="1"/>
    <col min="31" max="31" width="4" style="187" bestFit="1" customWidth="1"/>
    <col min="32" max="16384" width="9.140625" style="187"/>
  </cols>
  <sheetData>
    <row r="1" spans="1:38" s="147" customFormat="1" ht="22.9" customHeight="1" x14ac:dyDescent="0.2">
      <c r="A1" s="1603" t="s">
        <v>484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4"/>
      <c r="U1" s="1605"/>
    </row>
    <row r="2" spans="1:38" s="147" customFormat="1" ht="22.9" customHeight="1" x14ac:dyDescent="0.2">
      <c r="A2" s="1606" t="s">
        <v>347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  <c r="N2" s="1607"/>
      <c r="O2" s="1607"/>
      <c r="P2" s="1607"/>
      <c r="Q2" s="1607"/>
      <c r="R2" s="1607"/>
      <c r="S2" s="1607"/>
      <c r="T2" s="1607"/>
      <c r="U2" s="1608"/>
    </row>
    <row r="3" spans="1:38" s="159" customFormat="1" hidden="1" x14ac:dyDescent="0.2">
      <c r="A3" s="1660" t="s">
        <v>51</v>
      </c>
      <c r="B3" s="1662" t="s">
        <v>78</v>
      </c>
      <c r="C3" s="1663" t="s">
        <v>79</v>
      </c>
      <c r="D3" s="1664" t="s">
        <v>177</v>
      </c>
      <c r="E3" s="1654"/>
      <c r="F3" s="1610"/>
      <c r="G3" s="1663" t="s">
        <v>287</v>
      </c>
      <c r="H3" s="1663" t="s">
        <v>80</v>
      </c>
      <c r="I3" s="1663" t="s">
        <v>54</v>
      </c>
      <c r="J3" s="1663" t="s">
        <v>82</v>
      </c>
      <c r="K3" s="1663" t="s">
        <v>81</v>
      </c>
      <c r="L3" s="1663" t="s">
        <v>267</v>
      </c>
      <c r="M3" s="1663" t="s">
        <v>55</v>
      </c>
      <c r="N3" s="1663" t="s">
        <v>83</v>
      </c>
      <c r="O3" s="1663" t="s">
        <v>114</v>
      </c>
      <c r="P3" s="1658" t="s">
        <v>179</v>
      </c>
      <c r="Q3" s="1663" t="s">
        <v>85</v>
      </c>
      <c r="R3" s="1663" t="s">
        <v>246</v>
      </c>
      <c r="S3" s="1663" t="s">
        <v>268</v>
      </c>
      <c r="T3" s="1663" t="s">
        <v>84</v>
      </c>
      <c r="U3" s="1665" t="s">
        <v>86</v>
      </c>
      <c r="AI3" s="147"/>
      <c r="AJ3" s="147"/>
      <c r="AK3" s="147"/>
      <c r="AL3" s="147"/>
    </row>
    <row r="4" spans="1:38" s="159" customFormat="1" ht="79.150000000000006" customHeight="1" x14ac:dyDescent="0.2">
      <c r="A4" s="1661"/>
      <c r="B4" s="1662"/>
      <c r="C4" s="1663"/>
      <c r="D4" s="684" t="s">
        <v>178</v>
      </c>
      <c r="E4" s="684" t="s">
        <v>269</v>
      </c>
      <c r="F4" s="684" t="s">
        <v>88</v>
      </c>
      <c r="G4" s="1663"/>
      <c r="H4" s="1663"/>
      <c r="I4" s="1663"/>
      <c r="J4" s="1663"/>
      <c r="K4" s="1663"/>
      <c r="L4" s="1663"/>
      <c r="M4" s="1663"/>
      <c r="N4" s="1663"/>
      <c r="O4" s="1663"/>
      <c r="P4" s="1659"/>
      <c r="Q4" s="1663"/>
      <c r="R4" s="1663"/>
      <c r="S4" s="1663"/>
      <c r="T4" s="1663"/>
      <c r="U4" s="1666"/>
      <c r="AI4" s="147"/>
      <c r="AJ4" s="147"/>
      <c r="AK4" s="147"/>
      <c r="AL4" s="147"/>
    </row>
    <row r="5" spans="1:38" s="176" customFormat="1" ht="19.5" customHeight="1" x14ac:dyDescent="0.2">
      <c r="A5" s="457" t="s">
        <v>95</v>
      </c>
      <c r="B5" s="461" t="s">
        <v>96</v>
      </c>
      <c r="C5" s="458" t="s">
        <v>97</v>
      </c>
      <c r="D5" s="458" t="s">
        <v>98</v>
      </c>
      <c r="E5" s="458" t="s">
        <v>99</v>
      </c>
      <c r="F5" s="459" t="s">
        <v>100</v>
      </c>
      <c r="G5" s="459" t="s">
        <v>101</v>
      </c>
      <c r="H5" s="458" t="s">
        <v>102</v>
      </c>
      <c r="I5" s="458" t="s">
        <v>103</v>
      </c>
      <c r="J5" s="458" t="s">
        <v>104</v>
      </c>
      <c r="K5" s="458" t="s">
        <v>105</v>
      </c>
      <c r="L5" s="458" t="s">
        <v>106</v>
      </c>
      <c r="M5" s="458" t="s">
        <v>107</v>
      </c>
      <c r="N5" s="458" t="s">
        <v>108</v>
      </c>
      <c r="O5" s="458" t="s">
        <v>109</v>
      </c>
      <c r="P5" s="458" t="s">
        <v>110</v>
      </c>
      <c r="Q5" s="458" t="s">
        <v>111</v>
      </c>
      <c r="R5" s="458" t="s">
        <v>112</v>
      </c>
      <c r="S5" s="458" t="s">
        <v>113</v>
      </c>
      <c r="T5" s="458" t="s">
        <v>144</v>
      </c>
      <c r="U5" s="462" t="s">
        <v>161</v>
      </c>
      <c r="AI5" s="147"/>
      <c r="AJ5" s="147"/>
      <c r="AK5" s="147"/>
      <c r="AL5" s="147"/>
    </row>
    <row r="6" spans="1:38" s="147" customFormat="1" ht="34.9" customHeight="1" x14ac:dyDescent="0.2">
      <c r="A6" s="177" t="s">
        <v>214</v>
      </c>
      <c r="B6" s="178">
        <v>5.8719999999999999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9">
        <f t="shared" ref="R6:R13" si="0">SUM(B6:Q6)</f>
        <v>5.8719999999999999</v>
      </c>
      <c r="S6" s="178"/>
      <c r="T6" s="178"/>
      <c r="U6" s="180">
        <f>SUM(R6:T6)</f>
        <v>5.8719999999999999</v>
      </c>
      <c r="V6" s="174"/>
      <c r="W6" s="244"/>
      <c r="AA6" s="153"/>
    </row>
    <row r="7" spans="1:38" s="147" customFormat="1" ht="34.9" customHeight="1" x14ac:dyDescent="0.2">
      <c r="A7" s="181" t="s">
        <v>124</v>
      </c>
      <c r="B7" s="178">
        <v>7.0000000000000007E-2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83">
        <f t="shared" si="0"/>
        <v>7.0000000000000007E-2</v>
      </c>
      <c r="S7" s="182"/>
      <c r="T7" s="182"/>
      <c r="U7" s="184">
        <f t="shared" ref="U7:U13" si="1">SUM(R7:T7)</f>
        <v>7.0000000000000007E-2</v>
      </c>
      <c r="V7" s="174"/>
      <c r="W7" s="244"/>
      <c r="AA7" s="153"/>
    </row>
    <row r="8" spans="1:38" s="147" customFormat="1" ht="34.9" customHeight="1" x14ac:dyDescent="0.2">
      <c r="A8" s="181" t="s">
        <v>66</v>
      </c>
      <c r="B8" s="178">
        <v>3.4159999999999999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83">
        <f t="shared" si="0"/>
        <v>3.4159999999999999</v>
      </c>
      <c r="S8" s="182"/>
      <c r="T8" s="182"/>
      <c r="U8" s="184">
        <f t="shared" si="1"/>
        <v>3.4159999999999999</v>
      </c>
      <c r="V8" s="174"/>
      <c r="W8" s="244"/>
      <c r="AA8" s="153"/>
    </row>
    <row r="9" spans="1:38" s="147" customFormat="1" ht="34.9" customHeight="1" x14ac:dyDescent="0.2">
      <c r="A9" s="181" t="s">
        <v>65</v>
      </c>
      <c r="B9" s="178">
        <v>0.91900000000000004</v>
      </c>
      <c r="C9" s="178"/>
      <c r="D9" s="178"/>
      <c r="E9" s="178"/>
      <c r="F9" s="178"/>
      <c r="G9" s="178"/>
      <c r="H9" s="178">
        <v>3.1E-2</v>
      </c>
      <c r="I9" s="178">
        <v>0.17499999999999999</v>
      </c>
      <c r="J9" s="178">
        <v>1E-3</v>
      </c>
      <c r="K9" s="178">
        <v>0</v>
      </c>
      <c r="L9" s="178">
        <v>0</v>
      </c>
      <c r="M9" s="178">
        <v>0.626</v>
      </c>
      <c r="N9" s="178">
        <v>0.53300000000000003</v>
      </c>
      <c r="O9" s="178">
        <v>2.65</v>
      </c>
      <c r="P9" s="178">
        <v>0.36</v>
      </c>
      <c r="Q9" s="178">
        <v>2.7256</v>
      </c>
      <c r="R9" s="183">
        <f t="shared" si="0"/>
        <v>8.0206</v>
      </c>
      <c r="S9" s="182"/>
      <c r="T9" s="182"/>
      <c r="U9" s="184">
        <f t="shared" si="1"/>
        <v>8.0206</v>
      </c>
      <c r="V9" s="174"/>
      <c r="W9" s="244"/>
      <c r="AA9" s="153"/>
    </row>
    <row r="10" spans="1:38" s="147" customFormat="1" ht="34.9" customHeight="1" x14ac:dyDescent="0.2">
      <c r="A10" s="181" t="s">
        <v>333</v>
      </c>
      <c r="B10" s="178">
        <v>1.6950000000000001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83">
        <f t="shared" si="0"/>
        <v>1.6950000000000001</v>
      </c>
      <c r="S10" s="182"/>
      <c r="T10" s="182"/>
      <c r="U10" s="184">
        <f t="shared" si="1"/>
        <v>1.6950000000000001</v>
      </c>
      <c r="V10" s="174"/>
      <c r="W10" s="244"/>
      <c r="AA10" s="153"/>
    </row>
    <row r="11" spans="1:38" s="147" customFormat="1" ht="34.9" customHeight="1" x14ac:dyDescent="0.2">
      <c r="A11" s="181" t="s">
        <v>332</v>
      </c>
      <c r="B11" s="178">
        <f>21.18887+1.701869</f>
        <v>22.890739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>
        <v>0.63670000000000004</v>
      </c>
      <c r="R11" s="183">
        <f t="shared" si="0"/>
        <v>23.527439000000001</v>
      </c>
      <c r="S11" s="182"/>
      <c r="T11" s="182"/>
      <c r="U11" s="184">
        <f t="shared" si="1"/>
        <v>23.527439000000001</v>
      </c>
      <c r="V11" s="174"/>
      <c r="W11" s="244"/>
      <c r="Y11" s="1179"/>
      <c r="AA11" s="153"/>
    </row>
    <row r="12" spans="1:38" s="147" customFormat="1" ht="34.9" customHeight="1" x14ac:dyDescent="0.2">
      <c r="A12" s="181" t="s">
        <v>87</v>
      </c>
      <c r="B12" s="178">
        <v>0</v>
      </c>
      <c r="C12" s="178"/>
      <c r="D12" s="178"/>
      <c r="E12" s="178"/>
      <c r="F12" s="178"/>
      <c r="G12" s="178"/>
      <c r="H12" s="178"/>
      <c r="I12" s="178">
        <v>3.0000000000000001E-3</v>
      </c>
      <c r="J12" s="178"/>
      <c r="K12" s="178"/>
      <c r="L12" s="178"/>
      <c r="M12" s="178"/>
      <c r="N12" s="178"/>
      <c r="O12" s="178"/>
      <c r="P12" s="178"/>
      <c r="Q12" s="178">
        <v>1.0569999999999999</v>
      </c>
      <c r="R12" s="183">
        <f t="shared" si="0"/>
        <v>1.0599999999999998</v>
      </c>
      <c r="S12" s="182"/>
      <c r="T12" s="182"/>
      <c r="U12" s="184">
        <f t="shared" si="1"/>
        <v>1.0599999999999998</v>
      </c>
      <c r="V12" s="174"/>
      <c r="W12" s="244"/>
      <c r="AA12" s="153"/>
    </row>
    <row r="13" spans="1:38" s="147" customFormat="1" ht="34.9" customHeight="1" x14ac:dyDescent="0.2">
      <c r="A13" s="465" t="s">
        <v>193</v>
      </c>
      <c r="B13" s="466">
        <v>0.76200000000000001</v>
      </c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>
        <v>1.4E-2</v>
      </c>
      <c r="R13" s="467">
        <f t="shared" si="0"/>
        <v>0.77600000000000002</v>
      </c>
      <c r="S13" s="409"/>
      <c r="T13" s="409"/>
      <c r="U13" s="468">
        <f t="shared" si="1"/>
        <v>0.77600000000000002</v>
      </c>
      <c r="V13" s="174"/>
      <c r="W13" s="244"/>
      <c r="AA13" s="153"/>
    </row>
    <row r="14" spans="1:38" s="157" customFormat="1" ht="34.9" customHeight="1" thickBot="1" x14ac:dyDescent="0.25">
      <c r="A14" s="470" t="s">
        <v>17</v>
      </c>
      <c r="B14" s="469">
        <f>SUM(B6:B13)</f>
        <v>35.624739000000005</v>
      </c>
      <c r="C14" s="469">
        <f t="shared" ref="C14:R14" si="2">SUM(C6:C13)</f>
        <v>0</v>
      </c>
      <c r="D14" s="469">
        <f t="shared" si="2"/>
        <v>0</v>
      </c>
      <c r="E14" s="469">
        <f t="shared" si="2"/>
        <v>0</v>
      </c>
      <c r="F14" s="469">
        <f t="shared" si="2"/>
        <v>0</v>
      </c>
      <c r="G14" s="469">
        <f t="shared" si="2"/>
        <v>0</v>
      </c>
      <c r="H14" s="469">
        <f t="shared" si="2"/>
        <v>3.1E-2</v>
      </c>
      <c r="I14" s="469">
        <f t="shared" si="2"/>
        <v>0.17799999999999999</v>
      </c>
      <c r="J14" s="469">
        <f t="shared" si="2"/>
        <v>1E-3</v>
      </c>
      <c r="K14" s="469">
        <f t="shared" si="2"/>
        <v>0</v>
      </c>
      <c r="L14" s="469">
        <f t="shared" si="2"/>
        <v>0</v>
      </c>
      <c r="M14" s="469">
        <f t="shared" si="2"/>
        <v>0.626</v>
      </c>
      <c r="N14" s="469">
        <f t="shared" si="2"/>
        <v>0.53300000000000003</v>
      </c>
      <c r="O14" s="469">
        <f t="shared" si="2"/>
        <v>2.65</v>
      </c>
      <c r="P14" s="469">
        <f t="shared" si="2"/>
        <v>0.36</v>
      </c>
      <c r="Q14" s="469">
        <f t="shared" si="2"/>
        <v>4.4333</v>
      </c>
      <c r="R14" s="469">
        <f t="shared" si="2"/>
        <v>44.437039000000006</v>
      </c>
      <c r="S14" s="469">
        <f>SUM(S6:S13)</f>
        <v>0</v>
      </c>
      <c r="T14" s="469">
        <f>SUM(T6:T13)</f>
        <v>0</v>
      </c>
      <c r="U14" s="471">
        <f>SUM(U6:U13)</f>
        <v>44.437039000000006</v>
      </c>
      <c r="V14" s="185"/>
      <c r="W14" s="187"/>
      <c r="X14" s="187"/>
      <c r="Y14" s="187"/>
      <c r="Z14" s="187"/>
      <c r="AA14" s="187"/>
      <c r="AB14" s="187"/>
      <c r="AC14" s="187"/>
      <c r="AI14" s="147"/>
      <c r="AJ14" s="147"/>
      <c r="AK14" s="147"/>
      <c r="AL14" s="147"/>
    </row>
    <row r="15" spans="1:38" ht="13.5" thickTop="1" x14ac:dyDescent="0.2"/>
  </sheetData>
  <mergeCells count="21">
    <mergeCell ref="Q3:Q4"/>
    <mergeCell ref="R3:R4"/>
    <mergeCell ref="S3:S4"/>
    <mergeCell ref="T3:T4"/>
    <mergeCell ref="U3:U4"/>
    <mergeCell ref="P3:P4"/>
    <mergeCell ref="A1:U1"/>
    <mergeCell ref="A2:U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85" firstPageNumber="29" orientation="portrait" useFirstPageNumber="1" r:id="rId1"/>
  <headerFooter scaleWithDoc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AO43"/>
  <sheetViews>
    <sheetView zoomScaleNormal="100" zoomScaleSheetLayoutView="100" workbookViewId="0">
      <pane xSplit="2" ySplit="4" topLeftCell="C5" activePane="bottomRight" state="frozen"/>
      <selection activeCell="T27" sqref="T27"/>
      <selection pane="topRight" activeCell="T27" sqref="T27"/>
      <selection pane="bottomLeft" activeCell="T27" sqref="T27"/>
      <selection pane="bottomRight" activeCell="AA23" sqref="AA23"/>
    </sheetView>
  </sheetViews>
  <sheetFormatPr defaultColWidth="9.140625" defaultRowHeight="24.75" customHeight="1" x14ac:dyDescent="0.2"/>
  <cols>
    <col min="1" max="1" width="17.7109375" style="187" customWidth="1"/>
    <col min="2" max="2" width="10.85546875" style="187" customWidth="1"/>
    <col min="3" max="3" width="6.5703125" style="187" bestFit="1" customWidth="1"/>
    <col min="4" max="4" width="6.42578125" style="187" bestFit="1" customWidth="1"/>
    <col min="5" max="5" width="5.7109375" style="187" customWidth="1"/>
    <col min="6" max="6" width="8.140625" style="187" bestFit="1" customWidth="1"/>
    <col min="7" max="7" width="4.85546875" style="187" bestFit="1" customWidth="1"/>
    <col min="8" max="8" width="5.42578125" style="187" customWidth="1"/>
    <col min="9" max="9" width="5.140625" style="187" customWidth="1"/>
    <col min="10" max="10" width="5.42578125" style="187" customWidth="1"/>
    <col min="11" max="11" width="6" style="187" customWidth="1"/>
    <col min="12" max="13" width="5.28515625" style="187" customWidth="1"/>
    <col min="14" max="14" width="5.140625" style="187" customWidth="1"/>
    <col min="15" max="15" width="5.7109375" style="187" bestFit="1" customWidth="1"/>
    <col min="16" max="16" width="5.7109375" style="187" customWidth="1"/>
    <col min="17" max="17" width="7.42578125" style="188" customWidth="1"/>
    <col min="18" max="18" width="5.28515625" style="187" customWidth="1"/>
    <col min="19" max="19" width="6.42578125" style="187" customWidth="1"/>
    <col min="20" max="20" width="7.5703125" style="188" customWidth="1"/>
    <col min="21" max="22" width="9.28515625" style="187" bestFit="1" customWidth="1"/>
    <col min="23" max="29" width="9.28515625" style="187" customWidth="1"/>
    <col min="30" max="16384" width="9.140625" style="187"/>
  </cols>
  <sheetData>
    <row r="1" spans="1:41" ht="21.75" customHeight="1" x14ac:dyDescent="0.2">
      <c r="A1" s="1603" t="s">
        <v>509</v>
      </c>
      <c r="B1" s="1604"/>
      <c r="C1" s="1604"/>
      <c r="D1" s="1604"/>
      <c r="E1" s="1604"/>
      <c r="F1" s="1604"/>
      <c r="G1" s="1604"/>
      <c r="H1" s="1604"/>
      <c r="I1" s="1604"/>
      <c r="J1" s="1604"/>
      <c r="K1" s="1604"/>
      <c r="L1" s="1604"/>
      <c r="M1" s="1604"/>
      <c r="N1" s="1604"/>
      <c r="O1" s="1604"/>
      <c r="P1" s="1604"/>
      <c r="Q1" s="1604"/>
      <c r="R1" s="1604"/>
      <c r="S1" s="1604"/>
      <c r="T1" s="1605"/>
    </row>
    <row r="2" spans="1:41" ht="17.25" customHeight="1" x14ac:dyDescent="0.2">
      <c r="A2" s="1628" t="s">
        <v>347</v>
      </c>
      <c r="B2" s="1629"/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629"/>
      <c r="Q2" s="1629"/>
      <c r="R2" s="1629"/>
      <c r="S2" s="1629"/>
      <c r="T2" s="1630"/>
    </row>
    <row r="3" spans="1:41" s="144" customFormat="1" ht="83.25" customHeight="1" x14ac:dyDescent="0.2">
      <c r="A3" s="682" t="s">
        <v>221</v>
      </c>
      <c r="B3" s="683" t="s">
        <v>9</v>
      </c>
      <c r="C3" s="684" t="s">
        <v>78</v>
      </c>
      <c r="D3" s="684" t="s">
        <v>79</v>
      </c>
      <c r="E3" s="685" t="s">
        <v>178</v>
      </c>
      <c r="F3" s="685" t="s">
        <v>433</v>
      </c>
      <c r="G3" s="684" t="s">
        <v>80</v>
      </c>
      <c r="H3" s="684" t="s">
        <v>54</v>
      </c>
      <c r="I3" s="684" t="s">
        <v>82</v>
      </c>
      <c r="J3" s="684" t="s">
        <v>81</v>
      </c>
      <c r="K3" s="684" t="s">
        <v>267</v>
      </c>
      <c r="L3" s="684" t="s">
        <v>55</v>
      </c>
      <c r="M3" s="684" t="s">
        <v>83</v>
      </c>
      <c r="N3" s="684" t="s">
        <v>114</v>
      </c>
      <c r="O3" s="685" t="s">
        <v>179</v>
      </c>
      <c r="P3" s="684" t="s">
        <v>85</v>
      </c>
      <c r="Q3" s="684" t="s">
        <v>246</v>
      </c>
      <c r="R3" s="684" t="s">
        <v>91</v>
      </c>
      <c r="S3" s="684" t="s">
        <v>84</v>
      </c>
      <c r="T3" s="745" t="s">
        <v>432</v>
      </c>
    </row>
    <row r="4" spans="1:41" s="144" customFormat="1" ht="18.75" customHeight="1" x14ac:dyDescent="0.2">
      <c r="A4" s="457" t="s">
        <v>95</v>
      </c>
      <c r="B4" s="458" t="s">
        <v>96</v>
      </c>
      <c r="C4" s="458" t="s">
        <v>97</v>
      </c>
      <c r="D4" s="458" t="s">
        <v>98</v>
      </c>
      <c r="E4" s="459" t="s">
        <v>99</v>
      </c>
      <c r="F4" s="459" t="s">
        <v>100</v>
      </c>
      <c r="G4" s="459" t="s">
        <v>101</v>
      </c>
      <c r="H4" s="459" t="s">
        <v>102</v>
      </c>
      <c r="I4" s="458" t="s">
        <v>103</v>
      </c>
      <c r="J4" s="458" t="s">
        <v>104</v>
      </c>
      <c r="K4" s="458" t="s">
        <v>105</v>
      </c>
      <c r="L4" s="458" t="s">
        <v>106</v>
      </c>
      <c r="M4" s="458" t="s">
        <v>107</v>
      </c>
      <c r="N4" s="458" t="s">
        <v>108</v>
      </c>
      <c r="O4" s="458" t="s">
        <v>109</v>
      </c>
      <c r="P4" s="458" t="s">
        <v>110</v>
      </c>
      <c r="Q4" s="458" t="s">
        <v>111</v>
      </c>
      <c r="R4" s="458" t="s">
        <v>112</v>
      </c>
      <c r="S4" s="458" t="s">
        <v>113</v>
      </c>
      <c r="T4" s="460" t="s">
        <v>144</v>
      </c>
    </row>
    <row r="5" spans="1:41" s="147" customFormat="1" ht="18.95" customHeight="1" x14ac:dyDescent="0.2">
      <c r="A5" s="665" t="s">
        <v>336</v>
      </c>
      <c r="B5" s="472"/>
      <c r="C5" s="473"/>
      <c r="D5" s="473"/>
      <c r="E5" s="473"/>
      <c r="F5" s="473"/>
      <c r="G5" s="473"/>
      <c r="H5" s="473"/>
      <c r="I5" s="473"/>
      <c r="J5" s="473"/>
      <c r="K5" s="473"/>
      <c r="L5" s="473"/>
      <c r="M5" s="473"/>
      <c r="N5" s="473"/>
      <c r="O5" s="473"/>
      <c r="P5" s="473"/>
      <c r="Q5" s="473"/>
      <c r="R5" s="473"/>
      <c r="S5" s="473"/>
      <c r="T5" s="474"/>
    </row>
    <row r="6" spans="1:41" s="147" customFormat="1" ht="18.95" customHeight="1" x14ac:dyDescent="0.2">
      <c r="A6" s="1302" t="s">
        <v>461</v>
      </c>
      <c r="B6" s="120" t="s">
        <v>9</v>
      </c>
      <c r="C6" s="119">
        <v>45.468230040000002</v>
      </c>
      <c r="D6" s="119">
        <v>2.058459</v>
      </c>
      <c r="E6" s="119"/>
      <c r="F6" s="119"/>
      <c r="G6" s="119">
        <v>2.3783450000000001E-2</v>
      </c>
      <c r="H6" s="119">
        <v>0.21223531999999978</v>
      </c>
      <c r="I6" s="119">
        <v>3.3270000000000001E-4</v>
      </c>
      <c r="J6" s="119">
        <v>6.2100269999999999E-2</v>
      </c>
      <c r="K6" s="119">
        <v>2.0279540000000006E-2</v>
      </c>
      <c r="L6" s="119">
        <v>4.8602959999999945E-2</v>
      </c>
      <c r="M6" s="119">
        <v>3.0656710000000018E-2</v>
      </c>
      <c r="N6" s="119">
        <v>1.7918E-4</v>
      </c>
      <c r="O6" s="119"/>
      <c r="P6" s="119">
        <v>0.62757935999999981</v>
      </c>
      <c r="Q6" s="454">
        <f>SUM(C6:P6)</f>
        <v>48.552438530000003</v>
      </c>
      <c r="R6" s="119"/>
      <c r="S6" s="119"/>
      <c r="T6" s="126">
        <f>SUM(Q6:S6)</f>
        <v>48.552438530000003</v>
      </c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</row>
    <row r="7" spans="1:41" s="147" customFormat="1" ht="18.95" customHeight="1" x14ac:dyDescent="0.2">
      <c r="A7" s="1297" t="s">
        <v>116</v>
      </c>
      <c r="B7" s="120" t="s">
        <v>9</v>
      </c>
      <c r="C7" s="119">
        <v>2.4311236199999993</v>
      </c>
      <c r="D7" s="119">
        <v>1.4950519999999998E-2</v>
      </c>
      <c r="E7" s="119"/>
      <c r="F7" s="119"/>
      <c r="G7" s="119"/>
      <c r="H7" s="119">
        <v>7.7951379999999987E-2</v>
      </c>
      <c r="I7" s="119"/>
      <c r="J7" s="119"/>
      <c r="K7" s="119"/>
      <c r="L7" s="119"/>
      <c r="M7" s="119"/>
      <c r="N7" s="119"/>
      <c r="O7" s="119"/>
      <c r="P7" s="119">
        <v>8.8133320000000015E-2</v>
      </c>
      <c r="Q7" s="454">
        <f t="shared" ref="Q7:Q29" si="0">SUM(C7:P7)</f>
        <v>2.6121588399999993</v>
      </c>
      <c r="R7" s="119"/>
      <c r="S7" s="119"/>
      <c r="T7" s="126">
        <f t="shared" ref="T7:T29" si="1">SUM(Q7:S7)</f>
        <v>2.6121588399999993</v>
      </c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</row>
    <row r="8" spans="1:41" s="147" customFormat="1" ht="18.95" customHeight="1" x14ac:dyDescent="0.2">
      <c r="A8" s="1297" t="s">
        <v>259</v>
      </c>
      <c r="B8" s="120" t="s">
        <v>9</v>
      </c>
      <c r="C8" s="119">
        <v>40.828499970000003</v>
      </c>
      <c r="D8" s="119">
        <v>9.4418000000000019E-3</v>
      </c>
      <c r="E8" s="119"/>
      <c r="F8" s="119">
        <v>0.3419016399999999</v>
      </c>
      <c r="G8" s="119"/>
      <c r="H8" s="119"/>
      <c r="I8" s="119"/>
      <c r="J8" s="119"/>
      <c r="K8" s="119"/>
      <c r="L8" s="119"/>
      <c r="M8" s="119"/>
      <c r="N8" s="119"/>
      <c r="O8" s="119"/>
      <c r="P8" s="119">
        <v>0.6904912099999998</v>
      </c>
      <c r="Q8" s="454">
        <f t="shared" si="0"/>
        <v>41.870334620000001</v>
      </c>
      <c r="R8" s="119"/>
      <c r="S8" s="119"/>
      <c r="T8" s="126">
        <f t="shared" si="1"/>
        <v>41.870334620000001</v>
      </c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</row>
    <row r="9" spans="1:41" s="147" customFormat="1" ht="18.95" customHeight="1" x14ac:dyDescent="0.2">
      <c r="A9" s="1297" t="s">
        <v>89</v>
      </c>
      <c r="B9" s="120" t="s">
        <v>9</v>
      </c>
      <c r="C9" s="119">
        <v>109.32919329000011</v>
      </c>
      <c r="D9" s="119">
        <v>10.698093154940659</v>
      </c>
      <c r="E9" s="119">
        <v>0.82899186000000002</v>
      </c>
      <c r="F9" s="119"/>
      <c r="G9" s="119">
        <v>9.1856110000000005E-2</v>
      </c>
      <c r="H9" s="119">
        <v>1.5607368700000002</v>
      </c>
      <c r="I9" s="119"/>
      <c r="J9" s="119">
        <v>4.2682885602015066</v>
      </c>
      <c r="K9" s="119"/>
      <c r="L9" s="119"/>
      <c r="M9" s="119"/>
      <c r="N9" s="119"/>
      <c r="O9" s="119"/>
      <c r="P9" s="119">
        <v>1.383875634857838</v>
      </c>
      <c r="Q9" s="454">
        <f t="shared" si="0"/>
        <v>128.16103548000012</v>
      </c>
      <c r="R9" s="119"/>
      <c r="S9" s="119"/>
      <c r="T9" s="126">
        <f t="shared" si="1"/>
        <v>128.16103548000012</v>
      </c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</row>
    <row r="10" spans="1:41" s="147" customFormat="1" ht="18.95" customHeight="1" x14ac:dyDescent="0.2">
      <c r="A10" s="1297" t="s">
        <v>337</v>
      </c>
      <c r="B10" s="120" t="s">
        <v>9</v>
      </c>
      <c r="C10" s="119">
        <v>3.3330000000000005E-3</v>
      </c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>
        <v>1.641958E-2</v>
      </c>
      <c r="Q10" s="454">
        <f t="shared" si="0"/>
        <v>1.9752579999999999E-2</v>
      </c>
      <c r="R10" s="119"/>
      <c r="S10" s="119"/>
      <c r="T10" s="126">
        <f t="shared" si="1"/>
        <v>1.9752579999999999E-2</v>
      </c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</row>
    <row r="11" spans="1:41" s="147" customFormat="1" ht="18.95" customHeight="1" x14ac:dyDescent="0.2">
      <c r="A11" s="1297" t="s">
        <v>247</v>
      </c>
      <c r="B11" s="120" t="s">
        <v>9</v>
      </c>
      <c r="C11" s="119">
        <v>21.370117429999972</v>
      </c>
      <c r="D11" s="119">
        <v>1.0910681600000005</v>
      </c>
      <c r="E11" s="119"/>
      <c r="F11" s="119"/>
      <c r="G11" s="119"/>
      <c r="H11" s="119"/>
      <c r="I11" s="119">
        <v>0.26089435000000005</v>
      </c>
      <c r="J11" s="119"/>
      <c r="K11" s="119"/>
      <c r="L11" s="119">
        <v>1.4300599999999999E-3</v>
      </c>
      <c r="M11" s="119"/>
      <c r="N11" s="119"/>
      <c r="O11" s="119"/>
      <c r="P11" s="119">
        <v>0.29612994000000009</v>
      </c>
      <c r="Q11" s="454">
        <f t="shared" si="0"/>
        <v>23.019639939999973</v>
      </c>
      <c r="R11" s="119"/>
      <c r="S11" s="119"/>
      <c r="T11" s="126">
        <f t="shared" si="1"/>
        <v>23.019639939999973</v>
      </c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</row>
    <row r="12" spans="1:41" s="147" customFormat="1" ht="18.95" customHeight="1" x14ac:dyDescent="0.2">
      <c r="A12" s="1297" t="s">
        <v>148</v>
      </c>
      <c r="B12" s="120" t="s">
        <v>9</v>
      </c>
      <c r="C12" s="119">
        <v>19.831623315000012</v>
      </c>
      <c r="D12" s="119">
        <v>8.0044339999999964E-2</v>
      </c>
      <c r="E12" s="119"/>
      <c r="F12" s="119"/>
      <c r="G12" s="119"/>
      <c r="H12" s="119"/>
      <c r="I12" s="119">
        <v>0.11642520000000002</v>
      </c>
      <c r="J12" s="119"/>
      <c r="K12" s="119"/>
      <c r="L12" s="119"/>
      <c r="M12" s="119"/>
      <c r="N12" s="119"/>
      <c r="O12" s="119"/>
      <c r="P12" s="119">
        <v>7.1489330000000614E-2</v>
      </c>
      <c r="Q12" s="454">
        <f t="shared" si="0"/>
        <v>20.099582185000013</v>
      </c>
      <c r="R12" s="119"/>
      <c r="S12" s="119"/>
      <c r="T12" s="126">
        <f t="shared" si="1"/>
        <v>20.099582185000013</v>
      </c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</row>
    <row r="13" spans="1:41" s="147" customFormat="1" ht="18.95" customHeight="1" x14ac:dyDescent="0.2">
      <c r="A13" s="1297" t="s">
        <v>460</v>
      </c>
      <c r="B13" s="120" t="s">
        <v>9</v>
      </c>
      <c r="C13" s="119"/>
      <c r="D13" s="119">
        <v>2.0326709999999998E-2</v>
      </c>
      <c r="E13" s="119"/>
      <c r="F13" s="119"/>
      <c r="G13" s="119"/>
      <c r="H13" s="119">
        <v>0.21548372000000002</v>
      </c>
      <c r="I13" s="119"/>
      <c r="J13" s="119"/>
      <c r="K13" s="119"/>
      <c r="L13" s="119"/>
      <c r="M13" s="119"/>
      <c r="N13" s="119"/>
      <c r="O13" s="119"/>
      <c r="P13" s="119">
        <v>6.615489999999999E-3</v>
      </c>
      <c r="Q13" s="454">
        <f t="shared" si="0"/>
        <v>0.24242592000000002</v>
      </c>
      <c r="R13" s="119"/>
      <c r="S13" s="119"/>
      <c r="T13" s="126">
        <f t="shared" si="1"/>
        <v>0.24242592000000002</v>
      </c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</row>
    <row r="14" spans="1:41" s="147" customFormat="1" ht="18.95" customHeight="1" x14ac:dyDescent="0.2">
      <c r="A14" s="1297" t="s">
        <v>131</v>
      </c>
      <c r="B14" s="120" t="s">
        <v>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>
        <v>2.8869999999999998E-3</v>
      </c>
      <c r="P14" s="119">
        <v>3.8702999999999996E-4</v>
      </c>
      <c r="Q14" s="454">
        <f t="shared" si="0"/>
        <v>3.2740299999999998E-3</v>
      </c>
      <c r="R14" s="119">
        <v>1.4399999999999998E-4</v>
      </c>
      <c r="S14" s="119"/>
      <c r="T14" s="126">
        <f t="shared" si="1"/>
        <v>3.4180299999999999E-3</v>
      </c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</row>
    <row r="15" spans="1:41" s="147" customFormat="1" ht="18.95" customHeight="1" x14ac:dyDescent="0.2">
      <c r="A15" s="1297" t="s">
        <v>117</v>
      </c>
      <c r="B15" s="120" t="s">
        <v>9</v>
      </c>
      <c r="C15" s="119">
        <v>51.81180008099998</v>
      </c>
      <c r="D15" s="119">
        <v>1.7466136649999995</v>
      </c>
      <c r="E15" s="119">
        <v>0.98727326999999998</v>
      </c>
      <c r="F15" s="119">
        <v>15.060712458999998</v>
      </c>
      <c r="G15" s="119">
        <v>5.9217770000000003E-2</v>
      </c>
      <c r="H15" s="119">
        <v>1.193716E-2</v>
      </c>
      <c r="I15" s="119"/>
      <c r="J15" s="119">
        <v>0.48812625999999976</v>
      </c>
      <c r="K15" s="119"/>
      <c r="L15" s="119"/>
      <c r="M15" s="119"/>
      <c r="N15" s="119"/>
      <c r="O15" s="119">
        <v>3.4588000000000001E-2</v>
      </c>
      <c r="P15" s="119">
        <v>9.2846437999999978</v>
      </c>
      <c r="Q15" s="454">
        <f t="shared" si="0"/>
        <v>79.484912464999979</v>
      </c>
      <c r="R15" s="119">
        <v>7.5000000000000002E-7</v>
      </c>
      <c r="S15" s="119">
        <v>8.4000000000000009E-5</v>
      </c>
      <c r="T15" s="126">
        <f t="shared" si="1"/>
        <v>79.484997214999979</v>
      </c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</row>
    <row r="16" spans="1:41" s="147" customFormat="1" ht="15.75" customHeight="1" x14ac:dyDescent="0.2">
      <c r="A16" s="1297" t="s">
        <v>149</v>
      </c>
      <c r="B16" s="120" t="s">
        <v>9</v>
      </c>
      <c r="C16" s="119"/>
      <c r="D16" s="119"/>
      <c r="E16" s="119"/>
      <c r="F16" s="119"/>
      <c r="G16" s="119"/>
      <c r="H16" s="119">
        <v>2.4428439999999999E-2</v>
      </c>
      <c r="I16" s="119"/>
      <c r="J16" s="119"/>
      <c r="K16" s="119"/>
      <c r="L16" s="119"/>
      <c r="M16" s="119"/>
      <c r="N16" s="119"/>
      <c r="O16" s="119"/>
      <c r="P16" s="119"/>
      <c r="Q16" s="454">
        <f t="shared" si="0"/>
        <v>2.4428439999999999E-2</v>
      </c>
      <c r="R16" s="119"/>
      <c r="S16" s="119"/>
      <c r="T16" s="126">
        <f t="shared" si="1"/>
        <v>2.4428439999999999E-2</v>
      </c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</row>
    <row r="17" spans="1:41" s="147" customFormat="1" ht="15.75" customHeight="1" x14ac:dyDescent="0.2">
      <c r="A17" s="1297" t="s">
        <v>150</v>
      </c>
      <c r="B17" s="120" t="s">
        <v>9</v>
      </c>
      <c r="C17" s="119">
        <v>24.253721379999988</v>
      </c>
      <c r="D17" s="119">
        <v>0.71836511000000014</v>
      </c>
      <c r="E17" s="119"/>
      <c r="F17" s="119"/>
      <c r="G17" s="119"/>
      <c r="H17" s="119">
        <v>0.21422077</v>
      </c>
      <c r="I17" s="119"/>
      <c r="J17" s="119">
        <v>2.8594839999999993E-2</v>
      </c>
      <c r="K17" s="119"/>
      <c r="L17" s="119">
        <v>2.7531199999999995E-3</v>
      </c>
      <c r="M17" s="119"/>
      <c r="N17" s="119">
        <v>0.14464693000000003</v>
      </c>
      <c r="O17" s="119"/>
      <c r="P17" s="119">
        <v>0.14108048999999998</v>
      </c>
      <c r="Q17" s="454">
        <f t="shared" si="0"/>
        <v>25.503382639999991</v>
      </c>
      <c r="R17" s="119"/>
      <c r="S17" s="119"/>
      <c r="T17" s="126">
        <f t="shared" si="1"/>
        <v>25.503382639999991</v>
      </c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</row>
    <row r="18" spans="1:41" s="147" customFormat="1" ht="17.25" customHeight="1" x14ac:dyDescent="0.2">
      <c r="A18" s="1297" t="s">
        <v>145</v>
      </c>
      <c r="B18" s="120" t="s">
        <v>9</v>
      </c>
      <c r="C18" s="119">
        <v>89.264940666000015</v>
      </c>
      <c r="D18" s="119">
        <v>1.8400253500000003</v>
      </c>
      <c r="E18" s="119"/>
      <c r="F18" s="119"/>
      <c r="G18" s="119"/>
      <c r="H18" s="119">
        <v>1.9143532399999987</v>
      </c>
      <c r="I18" s="119"/>
      <c r="J18" s="119">
        <v>0.46925566000000046</v>
      </c>
      <c r="K18" s="119"/>
      <c r="L18" s="119">
        <v>4.0932280000000029E-2</v>
      </c>
      <c r="M18" s="119">
        <v>0.10313296000000002</v>
      </c>
      <c r="N18" s="119">
        <v>1.7050300000000004E-2</v>
      </c>
      <c r="O18" s="119">
        <v>1.4246700000000003E-3</v>
      </c>
      <c r="P18" s="119">
        <v>5.4250649850000023</v>
      </c>
      <c r="Q18" s="454">
        <f t="shared" si="0"/>
        <v>99.076180111000028</v>
      </c>
      <c r="R18" s="119">
        <v>3.2946899999999999E-3</v>
      </c>
      <c r="S18" s="119"/>
      <c r="T18" s="126">
        <f t="shared" si="1"/>
        <v>99.079474801000032</v>
      </c>
      <c r="V18" s="153"/>
      <c r="W18" s="153"/>
      <c r="X18" s="153"/>
      <c r="Y18" s="153"/>
      <c r="Z18" s="153"/>
      <c r="AA18" s="153"/>
      <c r="AB18" s="153"/>
      <c r="AC18" s="153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</row>
    <row r="19" spans="1:41" s="147" customFormat="1" ht="17.25" customHeight="1" x14ac:dyDescent="0.2">
      <c r="A19" s="1297" t="s">
        <v>49</v>
      </c>
      <c r="B19" s="120" t="s">
        <v>9</v>
      </c>
      <c r="C19" s="119"/>
      <c r="D19" s="119">
        <v>3.861672E-2</v>
      </c>
      <c r="E19" s="119"/>
      <c r="F19" s="119"/>
      <c r="G19" s="119"/>
      <c r="H19" s="119">
        <v>0.43616380999999982</v>
      </c>
      <c r="I19" s="119"/>
      <c r="J19" s="119"/>
      <c r="K19" s="119"/>
      <c r="L19" s="119"/>
      <c r="M19" s="119"/>
      <c r="N19" s="119"/>
      <c r="O19" s="119"/>
      <c r="P19" s="119">
        <v>0.10856358000000001</v>
      </c>
      <c r="Q19" s="454">
        <f t="shared" si="0"/>
        <v>0.58334410999999986</v>
      </c>
      <c r="R19" s="119"/>
      <c r="S19" s="119"/>
      <c r="T19" s="126">
        <f t="shared" si="1"/>
        <v>0.58334410999999986</v>
      </c>
      <c r="V19" s="153"/>
      <c r="W19" s="153"/>
      <c r="X19" s="153"/>
      <c r="Y19" s="153"/>
      <c r="Z19" s="153"/>
      <c r="AA19" s="153"/>
      <c r="AB19" s="153"/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</row>
    <row r="20" spans="1:41" s="147" customFormat="1" ht="17.25" customHeight="1" x14ac:dyDescent="0.2">
      <c r="A20" s="1297" t="s">
        <v>138</v>
      </c>
      <c r="B20" s="120" t="s">
        <v>9</v>
      </c>
      <c r="C20" s="119">
        <v>89.473443664999962</v>
      </c>
      <c r="D20" s="119">
        <v>6.0252781900000008</v>
      </c>
      <c r="E20" s="119"/>
      <c r="F20" s="119"/>
      <c r="G20" s="119"/>
      <c r="H20" s="119">
        <v>2.2348066699999989</v>
      </c>
      <c r="I20" s="119"/>
      <c r="J20" s="119">
        <v>3.9457700000000004E-3</v>
      </c>
      <c r="K20" s="119"/>
      <c r="L20" s="119">
        <v>5.8083299999999996E-3</v>
      </c>
      <c r="M20" s="119"/>
      <c r="N20" s="119">
        <v>6.6119480000000008E-2</v>
      </c>
      <c r="O20" s="119"/>
      <c r="P20" s="119">
        <v>4.8052366040000019</v>
      </c>
      <c r="Q20" s="454">
        <f t="shared" si="0"/>
        <v>102.61463870899995</v>
      </c>
      <c r="R20" s="119">
        <v>6.7251049999952029E-3</v>
      </c>
      <c r="S20" s="119"/>
      <c r="T20" s="126">
        <f t="shared" si="1"/>
        <v>102.62136381399995</v>
      </c>
      <c r="V20" s="153"/>
      <c r="W20" s="153"/>
      <c r="X20" s="153"/>
      <c r="Y20" s="153"/>
      <c r="Z20" s="153"/>
      <c r="AA20" s="153"/>
      <c r="AB20" s="153"/>
      <c r="AC20" s="153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</row>
    <row r="21" spans="1:41" s="147" customFormat="1" ht="18.95" customHeight="1" x14ac:dyDescent="0.2">
      <c r="A21" s="1298" t="s">
        <v>219</v>
      </c>
      <c r="B21" s="481" t="s">
        <v>9</v>
      </c>
      <c r="C21" s="117">
        <v>56.179437308436668</v>
      </c>
      <c r="D21" s="117">
        <v>32.193839700000019</v>
      </c>
      <c r="E21" s="117">
        <v>0.73034605000000008</v>
      </c>
      <c r="F21" s="117"/>
      <c r="G21" s="117">
        <v>9.7142559999999989E-2</v>
      </c>
      <c r="H21" s="117">
        <v>0.10319606999999999</v>
      </c>
      <c r="I21" s="117"/>
      <c r="J21" s="117">
        <v>5.6300514899999996</v>
      </c>
      <c r="K21" s="117">
        <v>5.9969457899999998</v>
      </c>
      <c r="L21" s="117"/>
      <c r="M21" s="117"/>
      <c r="N21" s="117"/>
      <c r="O21" s="117"/>
      <c r="P21" s="117">
        <v>15.793099283000039</v>
      </c>
      <c r="Q21" s="454">
        <f t="shared" si="0"/>
        <v>116.7240582514367</v>
      </c>
      <c r="R21" s="117"/>
      <c r="S21" s="117"/>
      <c r="T21" s="126">
        <f t="shared" si="1"/>
        <v>116.7240582514367</v>
      </c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</row>
    <row r="22" spans="1:41" s="147" customFormat="1" ht="18.95" customHeight="1" x14ac:dyDescent="0.2">
      <c r="A22" s="1297" t="s">
        <v>338</v>
      </c>
      <c r="B22" s="120" t="s">
        <v>9</v>
      </c>
      <c r="C22" s="119">
        <v>20.879953969999992</v>
      </c>
      <c r="D22" s="119">
        <v>0.51260178999999995</v>
      </c>
      <c r="E22" s="119"/>
      <c r="F22" s="119"/>
      <c r="G22" s="119"/>
      <c r="H22" s="119"/>
      <c r="I22" s="119">
        <v>0.27628501999999999</v>
      </c>
      <c r="J22" s="119"/>
      <c r="K22" s="119"/>
      <c r="L22" s="119"/>
      <c r="M22" s="119"/>
      <c r="N22" s="119"/>
      <c r="O22" s="119"/>
      <c r="P22" s="119">
        <v>9.4305510000000217E-2</v>
      </c>
      <c r="Q22" s="454">
        <f t="shared" si="0"/>
        <v>21.763146289999995</v>
      </c>
      <c r="R22" s="119"/>
      <c r="S22" s="119"/>
      <c r="T22" s="126">
        <f t="shared" si="1"/>
        <v>21.763146289999995</v>
      </c>
      <c r="V22" s="153"/>
      <c r="W22" s="153"/>
      <c r="X22" s="153"/>
      <c r="Y22" s="153"/>
      <c r="Z22" s="153"/>
      <c r="AA22" s="153"/>
      <c r="AB22" s="153"/>
      <c r="AC22" s="153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</row>
    <row r="23" spans="1:41" s="147" customFormat="1" ht="18.95" customHeight="1" x14ac:dyDescent="0.2">
      <c r="A23" s="1297" t="s">
        <v>151</v>
      </c>
      <c r="B23" s="72" t="s">
        <v>9</v>
      </c>
      <c r="C23" s="118">
        <v>24.122195060000003</v>
      </c>
      <c r="D23" s="118">
        <v>2.03412032</v>
      </c>
      <c r="E23" s="118"/>
      <c r="F23" s="118"/>
      <c r="G23" s="118"/>
      <c r="H23" s="118">
        <v>0.57953190999999993</v>
      </c>
      <c r="I23" s="118">
        <v>0.26509416999999996</v>
      </c>
      <c r="J23" s="118"/>
      <c r="K23" s="118"/>
      <c r="L23" s="118"/>
      <c r="M23" s="118"/>
      <c r="N23" s="118"/>
      <c r="O23" s="118"/>
      <c r="P23" s="118">
        <v>0.10119814000000001</v>
      </c>
      <c r="Q23" s="454">
        <f t="shared" si="0"/>
        <v>27.102139600000005</v>
      </c>
      <c r="R23" s="118"/>
      <c r="S23" s="118"/>
      <c r="T23" s="126">
        <f t="shared" si="1"/>
        <v>27.102139600000005</v>
      </c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</row>
    <row r="24" spans="1:41" s="147" customFormat="1" ht="18.95" customHeight="1" x14ac:dyDescent="0.2">
      <c r="A24" s="1297" t="s">
        <v>152</v>
      </c>
      <c r="B24" s="120" t="s">
        <v>9</v>
      </c>
      <c r="C24" s="119">
        <v>28.213413939999992</v>
      </c>
      <c r="D24" s="119">
        <v>3.2373671799999997</v>
      </c>
      <c r="E24" s="119"/>
      <c r="F24" s="119"/>
      <c r="G24" s="119"/>
      <c r="H24" s="119">
        <v>9.7258819999999996E-2</v>
      </c>
      <c r="I24" s="119"/>
      <c r="J24" s="119"/>
      <c r="K24" s="119"/>
      <c r="L24" s="119"/>
      <c r="M24" s="119">
        <v>8.2333000000000007E-3</v>
      </c>
      <c r="N24" s="119"/>
      <c r="O24" s="119"/>
      <c r="P24" s="119">
        <v>1.259472E-2</v>
      </c>
      <c r="Q24" s="454">
        <f t="shared" si="0"/>
        <v>31.568867959999992</v>
      </c>
      <c r="R24" s="119"/>
      <c r="S24" s="119"/>
      <c r="T24" s="126">
        <f t="shared" si="1"/>
        <v>31.568867959999992</v>
      </c>
      <c r="V24" s="153"/>
      <c r="W24" s="153"/>
      <c r="X24" s="153"/>
      <c r="Y24" s="153"/>
      <c r="Z24" s="153"/>
      <c r="AA24" s="153"/>
      <c r="AB24" s="153"/>
      <c r="AC24" s="153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</row>
    <row r="25" spans="1:41" s="147" customFormat="1" ht="18.95" customHeight="1" x14ac:dyDescent="0.2">
      <c r="A25" s="1297" t="s">
        <v>236</v>
      </c>
      <c r="B25" s="120" t="s">
        <v>9</v>
      </c>
      <c r="C25" s="119">
        <v>39.510442429999529</v>
      </c>
      <c r="D25" s="119">
        <v>0.62443610000000105</v>
      </c>
      <c r="E25" s="119"/>
      <c r="F25" s="119"/>
      <c r="G25" s="119"/>
      <c r="H25" s="119">
        <v>0.76220656999999969</v>
      </c>
      <c r="I25" s="119"/>
      <c r="J25" s="119">
        <v>0.10670111000000065</v>
      </c>
      <c r="K25" s="119">
        <v>7.8434900000000043E-2</v>
      </c>
      <c r="L25" s="119">
        <v>0.10619615000000081</v>
      </c>
      <c r="M25" s="119">
        <v>0.67197367999999935</v>
      </c>
      <c r="N25" s="119">
        <v>3.2592099999999998E-3</v>
      </c>
      <c r="O25" s="119">
        <v>9.4030000000000006E-5</v>
      </c>
      <c r="P25" s="119">
        <v>1.400023480000002</v>
      </c>
      <c r="Q25" s="454">
        <f t="shared" si="0"/>
        <v>43.263767659999537</v>
      </c>
      <c r="R25" s="119">
        <v>3.913E-5</v>
      </c>
      <c r="S25" s="119"/>
      <c r="T25" s="126">
        <f t="shared" si="1"/>
        <v>43.263806789999535</v>
      </c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</row>
    <row r="26" spans="1:41" s="147" customFormat="1" ht="18.95" customHeight="1" x14ac:dyDescent="0.2">
      <c r="A26" s="1297" t="s">
        <v>132</v>
      </c>
      <c r="B26" s="120" t="s">
        <v>9</v>
      </c>
      <c r="C26" s="119">
        <v>105.29535122499995</v>
      </c>
      <c r="D26" s="119">
        <v>3.082216759999997</v>
      </c>
      <c r="E26" s="119"/>
      <c r="F26" s="119">
        <v>7.5361965000000003E-2</v>
      </c>
      <c r="G26" s="119"/>
      <c r="H26" s="119">
        <v>0.20499313000000011</v>
      </c>
      <c r="I26" s="119">
        <v>0.14822188</v>
      </c>
      <c r="J26" s="119">
        <v>0.12008572000000002</v>
      </c>
      <c r="K26" s="119"/>
      <c r="L26" s="119"/>
      <c r="M26" s="119"/>
      <c r="N26" s="119"/>
      <c r="O26" s="119"/>
      <c r="P26" s="119">
        <v>8.0581845049999803</v>
      </c>
      <c r="Q26" s="454">
        <f t="shared" si="0"/>
        <v>116.98441518499993</v>
      </c>
      <c r="R26" s="119"/>
      <c r="S26" s="119"/>
      <c r="T26" s="126">
        <f t="shared" si="1"/>
        <v>116.98441518499993</v>
      </c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</row>
    <row r="27" spans="1:41" s="147" customFormat="1" ht="18.95" customHeight="1" x14ac:dyDescent="0.2">
      <c r="A27" s="1297" t="s">
        <v>354</v>
      </c>
      <c r="B27" s="120" t="s">
        <v>9</v>
      </c>
      <c r="C27" s="119"/>
      <c r="D27" s="119">
        <v>0.53104204500000007</v>
      </c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>
        <v>0.30408169000000002</v>
      </c>
      <c r="Q27" s="454">
        <f t="shared" si="0"/>
        <v>0.83512373500000003</v>
      </c>
      <c r="R27" s="119"/>
      <c r="S27" s="119"/>
      <c r="T27" s="126">
        <f t="shared" si="1"/>
        <v>0.83512373500000003</v>
      </c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</row>
    <row r="28" spans="1:41" s="147" customFormat="1" ht="18.95" customHeight="1" x14ac:dyDescent="0.2">
      <c r="A28" s="1297" t="s">
        <v>139</v>
      </c>
      <c r="B28" s="120" t="s">
        <v>9</v>
      </c>
      <c r="C28" s="119">
        <v>41.265465310999978</v>
      </c>
      <c r="D28" s="119">
        <v>1.4768427350000002</v>
      </c>
      <c r="E28" s="119"/>
      <c r="F28" s="119">
        <v>7.6840499999999978E-3</v>
      </c>
      <c r="G28" s="119">
        <v>0.22582161000000001</v>
      </c>
      <c r="H28" s="119"/>
      <c r="I28" s="119"/>
      <c r="J28" s="119">
        <v>0.74180934500000018</v>
      </c>
      <c r="K28" s="119"/>
      <c r="L28" s="119"/>
      <c r="M28" s="119"/>
      <c r="N28" s="119"/>
      <c r="O28" s="119"/>
      <c r="P28" s="119">
        <v>5.8283977999999879</v>
      </c>
      <c r="Q28" s="454">
        <f t="shared" si="0"/>
        <v>49.546020850999966</v>
      </c>
      <c r="R28" s="119">
        <v>0.13816024400000002</v>
      </c>
      <c r="S28" s="119"/>
      <c r="T28" s="126">
        <f t="shared" si="1"/>
        <v>49.684181094999964</v>
      </c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</row>
    <row r="29" spans="1:41" s="147" customFormat="1" ht="18.95" customHeight="1" x14ac:dyDescent="0.2">
      <c r="A29" s="1297" t="s">
        <v>58</v>
      </c>
      <c r="B29" s="120" t="s">
        <v>9</v>
      </c>
      <c r="C29" s="119">
        <v>22.254145041000012</v>
      </c>
      <c r="D29" s="119">
        <v>2.1173586700000002</v>
      </c>
      <c r="E29" s="119">
        <v>7.2287749999999998E-2</v>
      </c>
      <c r="F29" s="119"/>
      <c r="G29" s="119"/>
      <c r="H29" s="119">
        <v>0.27922980999999986</v>
      </c>
      <c r="I29" s="119"/>
      <c r="J29" s="119">
        <v>0.31410022000000004</v>
      </c>
      <c r="K29" s="119">
        <v>0.85979276999999998</v>
      </c>
      <c r="L29" s="119"/>
      <c r="M29" s="119"/>
      <c r="N29" s="119"/>
      <c r="O29" s="119"/>
      <c r="P29" s="119">
        <v>19.781251861999987</v>
      </c>
      <c r="Q29" s="454">
        <f t="shared" si="0"/>
        <v>45.678166122999997</v>
      </c>
      <c r="R29" s="119"/>
      <c r="S29" s="119"/>
      <c r="T29" s="126">
        <f t="shared" si="1"/>
        <v>45.678166122999997</v>
      </c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</row>
    <row r="30" spans="1:41" s="147" customFormat="1" ht="18.95" customHeight="1" thickBot="1" x14ac:dyDescent="0.25">
      <c r="A30" s="1299" t="s">
        <v>133</v>
      </c>
      <c r="B30" s="480" t="s">
        <v>9</v>
      </c>
      <c r="C30" s="455">
        <f t="shared" ref="C30:P30" si="2">SUMIF($B$6:$B$29,$B30,C$6:C$29)</f>
        <v>831.78643074243621</v>
      </c>
      <c r="D30" s="455">
        <f t="shared" si="2"/>
        <v>70.151108019940693</v>
      </c>
      <c r="E30" s="455">
        <f t="shared" si="2"/>
        <v>2.6188989300000003</v>
      </c>
      <c r="F30" s="455">
        <f t="shared" si="2"/>
        <v>15.485660113999998</v>
      </c>
      <c r="G30" s="455">
        <f t="shared" si="2"/>
        <v>0.49782150000000003</v>
      </c>
      <c r="H30" s="455">
        <f t="shared" si="2"/>
        <v>8.9287336899999978</v>
      </c>
      <c r="I30" s="455">
        <f t="shared" si="2"/>
        <v>1.0672533200000001</v>
      </c>
      <c r="J30" s="455">
        <f t="shared" si="2"/>
        <v>12.23305924520151</v>
      </c>
      <c r="K30" s="455">
        <f t="shared" si="2"/>
        <v>6.9554530000000003</v>
      </c>
      <c r="L30" s="455">
        <f t="shared" si="2"/>
        <v>0.20572290000000076</v>
      </c>
      <c r="M30" s="455">
        <f t="shared" si="2"/>
        <v>0.81399664999999932</v>
      </c>
      <c r="N30" s="455">
        <f t="shared" si="2"/>
        <v>0.23125510000000005</v>
      </c>
      <c r="O30" s="455">
        <f t="shared" si="2"/>
        <v>3.8993700000000006E-2</v>
      </c>
      <c r="P30" s="455">
        <f t="shared" si="2"/>
        <v>74.31884734385784</v>
      </c>
      <c r="Q30" s="455">
        <f>SUM(C30:P30)-0.0004</f>
        <v>1025.3328342554362</v>
      </c>
      <c r="R30" s="455">
        <f>SUMIF($B$6:$B$29,$B30,R$6:R$29)</f>
        <v>0.14836391899999521</v>
      </c>
      <c r="S30" s="455">
        <f>SUMIF($B$6:$B$29,$B30,S$6:S$29)</f>
        <v>8.4000000000000009E-5</v>
      </c>
      <c r="T30" s="456">
        <f>SUM(Q30:S30)</f>
        <v>1025.4812821744363</v>
      </c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</row>
    <row r="31" spans="1:41" s="147" customFormat="1" ht="18.95" customHeight="1" thickTop="1" x14ac:dyDescent="0.2">
      <c r="A31" s="1074" t="s">
        <v>2</v>
      </c>
      <c r="B31" s="1075"/>
      <c r="C31" s="1076"/>
      <c r="D31" s="1076"/>
      <c r="E31" s="1076"/>
      <c r="F31" s="1076"/>
      <c r="G31" s="1076"/>
      <c r="H31" s="1076"/>
      <c r="I31" s="1076"/>
      <c r="J31" s="1076"/>
      <c r="K31" s="1076"/>
      <c r="L31" s="1076"/>
      <c r="M31" s="1076"/>
      <c r="N31" s="1076"/>
      <c r="O31" s="1076"/>
      <c r="P31" s="1076"/>
      <c r="Q31" s="1076"/>
      <c r="R31" s="1076"/>
      <c r="S31" s="1076"/>
      <c r="T31" s="1077"/>
    </row>
    <row r="32" spans="1:41" s="147" customFormat="1" ht="18.95" customHeight="1" x14ac:dyDescent="0.2">
      <c r="A32" s="1305" t="s">
        <v>247</v>
      </c>
      <c r="B32" s="1667" t="s">
        <v>2</v>
      </c>
      <c r="C32" s="1306">
        <v>6.0998207300000002</v>
      </c>
      <c r="D32" s="1307"/>
      <c r="E32" s="1306"/>
      <c r="F32" s="1306"/>
      <c r="G32" s="1306">
        <v>3.1260379999999997E-2</v>
      </c>
      <c r="H32" s="1306">
        <v>0.174820595</v>
      </c>
      <c r="I32" s="1306">
        <v>9.4516999999999995E-4</v>
      </c>
      <c r="J32" s="1306"/>
      <c r="K32" s="1306"/>
      <c r="L32" s="1306">
        <v>0.62648787000000006</v>
      </c>
      <c r="M32" s="1306">
        <v>0.53274449000000001</v>
      </c>
      <c r="N32" s="1306">
        <v>2.6496295749999996</v>
      </c>
      <c r="O32" s="1306">
        <v>0.35955809500000002</v>
      </c>
      <c r="P32" s="1306">
        <v>2.962832315</v>
      </c>
      <c r="Q32" s="1309">
        <f t="shared" ref="Q32:Q38" si="3">SUM(C32:P32)</f>
        <v>13.43809922</v>
      </c>
      <c r="R32" s="1310"/>
      <c r="S32" s="1310"/>
      <c r="T32" s="1311">
        <f t="shared" ref="T32:T38" si="4">SUM(Q32:S32)</f>
        <v>13.43809922</v>
      </c>
    </row>
    <row r="33" spans="1:29" s="147" customFormat="1" ht="18.95" customHeight="1" x14ac:dyDescent="0.2">
      <c r="A33" s="1305" t="s">
        <v>138</v>
      </c>
      <c r="B33" s="1667"/>
      <c r="C33" s="1306"/>
      <c r="D33" s="1306"/>
      <c r="E33" s="1306"/>
      <c r="F33" s="1306"/>
      <c r="G33" s="1306"/>
      <c r="H33" s="1306"/>
      <c r="I33" s="1306"/>
      <c r="J33" s="1306"/>
      <c r="K33" s="1306"/>
      <c r="L33" s="1306"/>
      <c r="M33" s="1306"/>
      <c r="N33" s="1306"/>
      <c r="O33" s="1306"/>
      <c r="P33" s="1306">
        <v>1.3937E-2</v>
      </c>
      <c r="Q33" s="151">
        <f t="shared" si="3"/>
        <v>1.3937E-2</v>
      </c>
      <c r="R33" s="1310"/>
      <c r="S33" s="1310"/>
      <c r="T33" s="152">
        <f t="shared" si="4"/>
        <v>1.3937E-2</v>
      </c>
    </row>
    <row r="34" spans="1:29" s="147" customFormat="1" ht="18.95" customHeight="1" x14ac:dyDescent="0.2">
      <c r="A34" s="1305" t="s">
        <v>145</v>
      </c>
      <c r="B34" s="1667"/>
      <c r="C34" s="1306"/>
      <c r="D34" s="1306"/>
      <c r="E34" s="1306"/>
      <c r="F34" s="1306"/>
      <c r="G34" s="1306"/>
      <c r="H34" s="1306"/>
      <c r="I34" s="1306"/>
      <c r="J34" s="1306"/>
      <c r="K34" s="1306"/>
      <c r="L34" s="1306"/>
      <c r="M34" s="1306"/>
      <c r="N34" s="1306"/>
      <c r="O34" s="1306"/>
      <c r="P34" s="1306">
        <v>8.5999099999999988E-3</v>
      </c>
      <c r="Q34" s="151">
        <f t="shared" si="3"/>
        <v>8.5999099999999988E-3</v>
      </c>
      <c r="R34" s="150"/>
      <c r="S34" s="150"/>
      <c r="T34" s="152">
        <f t="shared" si="4"/>
        <v>8.5999099999999988E-3</v>
      </c>
    </row>
    <row r="35" spans="1:29" s="147" customFormat="1" ht="18.95" customHeight="1" x14ac:dyDescent="0.2">
      <c r="A35" s="1305" t="s">
        <v>151</v>
      </c>
      <c r="B35" s="1667"/>
      <c r="C35" s="1306">
        <v>8.0998519799999986</v>
      </c>
      <c r="D35" s="1306"/>
      <c r="E35" s="1306"/>
      <c r="F35" s="1306"/>
      <c r="G35" s="1306"/>
      <c r="H35" s="1306">
        <v>3.0369999999999998E-3</v>
      </c>
      <c r="I35" s="1306"/>
      <c r="J35" s="1306"/>
      <c r="K35" s="1306"/>
      <c r="L35" s="1306"/>
      <c r="M35" s="1306"/>
      <c r="N35" s="1306"/>
      <c r="O35" s="1306"/>
      <c r="P35" s="1306">
        <v>1.4393146000000001</v>
      </c>
      <c r="Q35" s="151">
        <f t="shared" si="3"/>
        <v>9.5422035799999989</v>
      </c>
      <c r="R35" s="150"/>
      <c r="S35" s="150"/>
      <c r="T35" s="152">
        <f t="shared" si="4"/>
        <v>9.5422035799999989</v>
      </c>
    </row>
    <row r="36" spans="1:29" s="147" customFormat="1" ht="18.95" customHeight="1" x14ac:dyDescent="0.2">
      <c r="A36" s="1305" t="s">
        <v>132</v>
      </c>
      <c r="B36" s="1667"/>
      <c r="C36" s="1306">
        <v>0</v>
      </c>
      <c r="D36" s="1306"/>
      <c r="E36" s="1306"/>
      <c r="F36" s="1306"/>
      <c r="G36" s="1306"/>
      <c r="H36" s="1306"/>
      <c r="I36" s="1306"/>
      <c r="J36" s="1306"/>
      <c r="K36" s="1306"/>
      <c r="L36" s="1306"/>
      <c r="M36" s="1306"/>
      <c r="N36" s="1306"/>
      <c r="O36" s="1306"/>
      <c r="P36" s="1306">
        <v>8.4145699999999997E-3</v>
      </c>
      <c r="Q36" s="151">
        <f t="shared" si="3"/>
        <v>8.4145699999999997E-3</v>
      </c>
      <c r="R36" s="150"/>
      <c r="S36" s="150"/>
      <c r="T36" s="152">
        <f t="shared" si="4"/>
        <v>8.4145699999999997E-3</v>
      </c>
    </row>
    <row r="37" spans="1:29" s="147" customFormat="1" ht="18.95" customHeight="1" x14ac:dyDescent="0.2">
      <c r="A37" s="1305" t="s">
        <v>460</v>
      </c>
      <c r="B37" s="1667"/>
      <c r="C37" s="1306">
        <v>0</v>
      </c>
      <c r="D37" s="1306"/>
      <c r="E37" s="1306"/>
      <c r="F37" s="1306"/>
      <c r="G37" s="1306"/>
      <c r="H37" s="1306"/>
      <c r="I37" s="1306"/>
      <c r="J37" s="1306"/>
      <c r="K37" s="1306"/>
      <c r="L37" s="1306"/>
      <c r="M37" s="1306"/>
      <c r="N37" s="1306"/>
      <c r="O37" s="1306"/>
      <c r="P37" s="1306"/>
      <c r="Q37" s="1312">
        <f t="shared" si="3"/>
        <v>0</v>
      </c>
      <c r="R37" s="156"/>
      <c r="S37" s="156"/>
      <c r="T37" s="1313">
        <f t="shared" si="4"/>
        <v>0</v>
      </c>
    </row>
    <row r="38" spans="1:29" s="147" customFormat="1" ht="18.95" customHeight="1" x14ac:dyDescent="0.2">
      <c r="A38" s="1305" t="s">
        <v>152</v>
      </c>
      <c r="B38" s="1667"/>
      <c r="C38" s="1306">
        <v>21.425268470999999</v>
      </c>
      <c r="D38" s="1306"/>
      <c r="E38" s="1306"/>
      <c r="F38" s="1306"/>
      <c r="G38" s="1306"/>
      <c r="H38" s="1306"/>
      <c r="I38" s="1306"/>
      <c r="J38" s="1306"/>
      <c r="K38" s="1306"/>
      <c r="L38" s="1306"/>
      <c r="M38" s="1306"/>
      <c r="N38" s="1306"/>
      <c r="O38" s="1306"/>
      <c r="P38" s="1306"/>
      <c r="Q38" s="1306">
        <f t="shared" si="3"/>
        <v>21.425268470999999</v>
      </c>
      <c r="R38" s="1306">
        <f>SUM(R32:R37)</f>
        <v>0</v>
      </c>
      <c r="S38" s="1306">
        <f>SUM(S32:S37)</f>
        <v>0</v>
      </c>
      <c r="T38" s="1306">
        <f t="shared" si="4"/>
        <v>21.425268470999999</v>
      </c>
    </row>
    <row r="39" spans="1:29" s="147" customFormat="1" ht="17.25" thickBot="1" x14ac:dyDescent="0.25">
      <c r="A39" s="1308" t="s">
        <v>133</v>
      </c>
      <c r="B39" s="1314"/>
      <c r="C39" s="1315">
        <f>SUM(C32:C38)</f>
        <v>35.624941180999997</v>
      </c>
      <c r="D39" s="1315">
        <f t="shared" ref="D39:T39" si="5">SUM(D32:D38)</f>
        <v>0</v>
      </c>
      <c r="E39" s="1315">
        <f t="shared" si="5"/>
        <v>0</v>
      </c>
      <c r="F39" s="1315">
        <f t="shared" si="5"/>
        <v>0</v>
      </c>
      <c r="G39" s="1315">
        <f t="shared" si="5"/>
        <v>3.1260379999999997E-2</v>
      </c>
      <c r="H39" s="1315">
        <f t="shared" si="5"/>
        <v>0.17785759500000001</v>
      </c>
      <c r="I39" s="1315">
        <f t="shared" si="5"/>
        <v>9.4516999999999995E-4</v>
      </c>
      <c r="J39" s="1315">
        <f t="shared" si="5"/>
        <v>0</v>
      </c>
      <c r="K39" s="1315">
        <f t="shared" si="5"/>
        <v>0</v>
      </c>
      <c r="L39" s="1315">
        <f t="shared" si="5"/>
        <v>0.62648787000000006</v>
      </c>
      <c r="M39" s="1315">
        <f t="shared" si="5"/>
        <v>0.53274449000000001</v>
      </c>
      <c r="N39" s="1315">
        <f t="shared" si="5"/>
        <v>2.6496295749999996</v>
      </c>
      <c r="O39" s="1315">
        <f t="shared" si="5"/>
        <v>0.35955809500000002</v>
      </c>
      <c r="P39" s="1315">
        <f t="shared" si="5"/>
        <v>4.433098395</v>
      </c>
      <c r="Q39" s="1315">
        <f t="shared" si="5"/>
        <v>44.436522750999998</v>
      </c>
      <c r="R39" s="1315">
        <f t="shared" si="5"/>
        <v>0</v>
      </c>
      <c r="S39" s="1315">
        <f t="shared" si="5"/>
        <v>0</v>
      </c>
      <c r="T39" s="1315">
        <f t="shared" si="5"/>
        <v>44.436522750999998</v>
      </c>
    </row>
    <row r="40" spans="1:29" ht="24.75" customHeight="1" thickTop="1" x14ac:dyDescent="0.2">
      <c r="C40" s="241"/>
      <c r="D40" s="241"/>
    </row>
    <row r="42" spans="1:29" ht="24.75" customHeight="1" x14ac:dyDescent="0.2"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419"/>
      <c r="R42" s="189"/>
      <c r="S42" s="189"/>
      <c r="T42" s="419"/>
      <c r="U42" s="189"/>
      <c r="V42" s="189"/>
      <c r="W42" s="189"/>
      <c r="X42" s="189"/>
      <c r="Y42" s="189"/>
      <c r="Z42" s="189"/>
      <c r="AA42" s="189"/>
      <c r="AB42" s="189"/>
      <c r="AC42" s="189"/>
    </row>
    <row r="43" spans="1:29" ht="24.75" customHeight="1" x14ac:dyDescent="0.2"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89"/>
      <c r="Q43" s="419"/>
      <c r="R43" s="189"/>
      <c r="S43" s="189"/>
      <c r="T43" s="419"/>
      <c r="U43" s="189"/>
      <c r="V43" s="189"/>
      <c r="W43" s="189"/>
      <c r="X43" s="189"/>
      <c r="Y43" s="189"/>
      <c r="Z43" s="189"/>
      <c r="AA43" s="189"/>
      <c r="AB43" s="189"/>
      <c r="AC43" s="189"/>
    </row>
  </sheetData>
  <mergeCells count="3">
    <mergeCell ref="A1:T1"/>
    <mergeCell ref="A2:T2"/>
    <mergeCell ref="B32:B38"/>
  </mergeCells>
  <printOptions horizontalCentered="1"/>
  <pageMargins left="0.26" right="0.27" top="0.59055118110236227" bottom="0.59055118110236227" header="0.19685039370078741" footer="0.19685039370078741"/>
  <pageSetup paperSize="9" scale="78" firstPageNumber="30" orientation="portrait" useFirstPageNumber="1" r:id="rId1"/>
  <headerFooter scaleWithDoc="0"/>
  <rowBreaks count="1" manualBreakCount="1">
    <brk id="20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Q259"/>
  <sheetViews>
    <sheetView zoomScaleNormal="100" zoomScaleSheetLayoutView="100" workbookViewId="0">
      <selection activeCell="R9" sqref="R9"/>
    </sheetView>
  </sheetViews>
  <sheetFormatPr defaultColWidth="9.140625" defaultRowHeight="12.75" x14ac:dyDescent="0.2"/>
  <cols>
    <col min="1" max="1" width="8" style="2" customWidth="1"/>
    <col min="2" max="2" width="6.140625" style="2" bestFit="1" customWidth="1"/>
    <col min="3" max="3" width="7.140625" style="2" customWidth="1"/>
    <col min="4" max="4" width="9.140625" style="2" bestFit="1" customWidth="1"/>
    <col min="5" max="5" width="6.140625" style="2" bestFit="1" customWidth="1"/>
    <col min="6" max="6" width="7.28515625" style="2" customWidth="1"/>
    <col min="7" max="7" width="8.28515625" style="2" bestFit="1" customWidth="1"/>
    <col min="8" max="8" width="7" style="2" customWidth="1"/>
    <col min="9" max="9" width="7.140625" style="2" customWidth="1"/>
    <col min="10" max="10" width="9" style="2" customWidth="1"/>
    <col min="11" max="11" width="6.5703125" style="2" bestFit="1" customWidth="1"/>
    <col min="12" max="13" width="8.28515625" style="2" bestFit="1" customWidth="1"/>
    <col min="14" max="14" width="7.42578125" style="2" customWidth="1"/>
    <col min="15" max="15" width="8.28515625" style="2" bestFit="1" customWidth="1"/>
    <col min="16" max="16384" width="9.140625" style="2"/>
  </cols>
  <sheetData>
    <row r="1" spans="1:17" s="29" customFormat="1" ht="24" customHeight="1" x14ac:dyDescent="0.2">
      <c r="A1" s="1369" t="s">
        <v>435</v>
      </c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370"/>
      <c r="N1" s="1370"/>
      <c r="O1" s="1371"/>
    </row>
    <row r="2" spans="1:17" s="29" customFormat="1" ht="18" customHeight="1" x14ac:dyDescent="0.2">
      <c r="A2" s="1372" t="s">
        <v>347</v>
      </c>
      <c r="B2" s="1373"/>
      <c r="C2" s="1373"/>
      <c r="D2" s="1373"/>
      <c r="E2" s="1373"/>
      <c r="F2" s="1373"/>
      <c r="G2" s="1373"/>
      <c r="H2" s="1373"/>
      <c r="I2" s="1373"/>
      <c r="J2" s="1373"/>
      <c r="K2" s="1373"/>
      <c r="L2" s="1373"/>
      <c r="M2" s="1373"/>
      <c r="N2" s="1373"/>
      <c r="O2" s="1374"/>
    </row>
    <row r="3" spans="1:17" s="29" customFormat="1" ht="18" customHeight="1" x14ac:dyDescent="0.2">
      <c r="A3" s="1383" t="s">
        <v>0</v>
      </c>
      <c r="B3" s="1386" t="s">
        <v>10</v>
      </c>
      <c r="C3" s="1387"/>
      <c r="D3" s="1387"/>
      <c r="E3" s="1387"/>
      <c r="F3" s="1387"/>
      <c r="G3" s="1387"/>
      <c r="H3" s="1387"/>
      <c r="I3" s="1387"/>
      <c r="J3" s="1388"/>
      <c r="K3" s="1375" t="s">
        <v>11</v>
      </c>
      <c r="L3" s="1379"/>
      <c r="M3" s="1380"/>
      <c r="N3" s="1375" t="s">
        <v>9</v>
      </c>
      <c r="O3" s="1376"/>
    </row>
    <row r="4" spans="1:17" s="29" customFormat="1" ht="18" customHeight="1" x14ac:dyDescent="0.2">
      <c r="A4" s="1384"/>
      <c r="B4" s="1386" t="s">
        <v>357</v>
      </c>
      <c r="C4" s="1387"/>
      <c r="D4" s="1388"/>
      <c r="E4" s="1386" t="s">
        <v>358</v>
      </c>
      <c r="F4" s="1387"/>
      <c r="G4" s="1388"/>
      <c r="H4" s="1386" t="s">
        <v>359</v>
      </c>
      <c r="I4" s="1387"/>
      <c r="J4" s="1388"/>
      <c r="K4" s="1377"/>
      <c r="L4" s="1381"/>
      <c r="M4" s="1382"/>
      <c r="N4" s="1377"/>
      <c r="O4" s="1378"/>
    </row>
    <row r="5" spans="1:17" s="69" customFormat="1" ht="65.45" customHeight="1" x14ac:dyDescent="0.2">
      <c r="A5" s="1385"/>
      <c r="B5" s="739" t="s">
        <v>18</v>
      </c>
      <c r="C5" s="740" t="s">
        <v>311</v>
      </c>
      <c r="D5" s="737" t="s">
        <v>309</v>
      </c>
      <c r="E5" s="739" t="s">
        <v>18</v>
      </c>
      <c r="F5" s="740" t="s">
        <v>311</v>
      </c>
      <c r="G5" s="737" t="s">
        <v>309</v>
      </c>
      <c r="H5" s="739" t="s">
        <v>18</v>
      </c>
      <c r="I5" s="740" t="s">
        <v>313</v>
      </c>
      <c r="J5" s="737" t="s">
        <v>309</v>
      </c>
      <c r="K5" s="739" t="s">
        <v>18</v>
      </c>
      <c r="L5" s="740" t="s">
        <v>312</v>
      </c>
      <c r="M5" s="737" t="s">
        <v>309</v>
      </c>
      <c r="N5" s="739" t="s">
        <v>18</v>
      </c>
      <c r="O5" s="738" t="s">
        <v>309</v>
      </c>
    </row>
    <row r="6" spans="1:17" s="69" customFormat="1" ht="15" customHeight="1" x14ac:dyDescent="0.2">
      <c r="A6" s="632" t="s">
        <v>95</v>
      </c>
      <c r="B6" s="478" t="s">
        <v>96</v>
      </c>
      <c r="C6" s="478" t="s">
        <v>97</v>
      </c>
      <c r="D6" s="478" t="s">
        <v>98</v>
      </c>
      <c r="E6" s="478" t="s">
        <v>99</v>
      </c>
      <c r="F6" s="478" t="s">
        <v>100</v>
      </c>
      <c r="G6" s="478" t="s">
        <v>101</v>
      </c>
      <c r="H6" s="530" t="s">
        <v>102</v>
      </c>
      <c r="I6" s="530" t="s">
        <v>103</v>
      </c>
      <c r="J6" s="540" t="s">
        <v>104</v>
      </c>
      <c r="K6" s="631" t="s">
        <v>105</v>
      </c>
      <c r="L6" s="530" t="s">
        <v>106</v>
      </c>
      <c r="M6" s="530" t="s">
        <v>107</v>
      </c>
      <c r="N6" s="530" t="s">
        <v>108</v>
      </c>
      <c r="O6" s="647" t="s">
        <v>109</v>
      </c>
    </row>
    <row r="7" spans="1:17" s="29" customFormat="1" ht="17.649999999999999" customHeight="1" x14ac:dyDescent="0.2">
      <c r="A7" s="79" t="s">
        <v>238</v>
      </c>
      <c r="B7" s="84">
        <v>13.866</v>
      </c>
      <c r="C7" s="85">
        <v>23.417155016634858</v>
      </c>
      <c r="D7" s="246">
        <v>4.5386007237635733</v>
      </c>
      <c r="E7" s="87">
        <v>45.347000000000001</v>
      </c>
      <c r="F7" s="85">
        <v>76.582844983365135</v>
      </c>
      <c r="G7" s="246">
        <v>5.0331217862602537</v>
      </c>
      <c r="H7" s="87">
        <v>59.213000000000001</v>
      </c>
      <c r="I7" s="85">
        <v>9.3625976769411263</v>
      </c>
      <c r="J7" s="246">
        <v>4.916899961019169</v>
      </c>
      <c r="K7" s="87">
        <v>573.22900000000004</v>
      </c>
      <c r="L7" s="85">
        <v>90.637402323058879</v>
      </c>
      <c r="M7" s="246">
        <v>4.7311148220282497</v>
      </c>
      <c r="N7" s="88">
        <v>632.44200000000001</v>
      </c>
      <c r="O7" s="247">
        <v>4.748481214763201</v>
      </c>
      <c r="Q7" s="243"/>
    </row>
    <row r="8" spans="1:17" s="29" customFormat="1" ht="17.649999999999999" customHeight="1" x14ac:dyDescent="0.2">
      <c r="A8" s="79" t="s">
        <v>251</v>
      </c>
      <c r="B8" s="84">
        <v>14.039</v>
      </c>
      <c r="C8" s="85">
        <f t="shared" ref="C8:C11" si="0">100*B8/H8</f>
        <v>23.671342820530111</v>
      </c>
      <c r="D8" s="246">
        <f t="shared" ref="D8:D14" si="1">100*(B8-B7)/B7</f>
        <v>1.2476561373142943</v>
      </c>
      <c r="E8" s="87">
        <v>45.268999999999998</v>
      </c>
      <c r="F8" s="85">
        <f t="shared" ref="F8:F10" si="2">100*E8/H8</f>
        <v>76.328657179469886</v>
      </c>
      <c r="G8" s="246">
        <f t="shared" ref="G8:G14" si="3">100*(E8-E7)/E7</f>
        <v>-0.17200696848744779</v>
      </c>
      <c r="H8" s="87">
        <f t="shared" ref="H8" si="4">B8+E8</f>
        <v>59.308</v>
      </c>
      <c r="I8" s="85">
        <f t="shared" ref="I8" si="5">100*(H8/N8)</f>
        <v>9.1811176232007892</v>
      </c>
      <c r="J8" s="246">
        <f t="shared" ref="J8:J14" si="6">100*(H8-H7)/H7</f>
        <v>0.16043774171212211</v>
      </c>
      <c r="K8" s="87">
        <v>586.67000000000007</v>
      </c>
      <c r="L8" s="85">
        <f t="shared" ref="L8:L9" si="7">100*(K8/N8)</f>
        <v>90.818882376799209</v>
      </c>
      <c r="M8" s="246">
        <f t="shared" ref="M8:M13" si="8">100*(K8-K7)/K7</f>
        <v>2.3447871618498071</v>
      </c>
      <c r="N8" s="88">
        <f>H8+K8</f>
        <v>645.97800000000007</v>
      </c>
      <c r="O8" s="247">
        <f t="shared" ref="O8:O9" si="9">100*(N8-N7)/N7</f>
        <v>2.1402753137837238</v>
      </c>
      <c r="Q8" s="243"/>
    </row>
    <row r="9" spans="1:17" s="29" customFormat="1" ht="17.649999999999999" customHeight="1" x14ac:dyDescent="0.2">
      <c r="A9" s="79" t="s">
        <v>262</v>
      </c>
      <c r="B9" s="84">
        <v>34.198999999999998</v>
      </c>
      <c r="C9" s="85">
        <f t="shared" si="0"/>
        <v>75.361392684001757</v>
      </c>
      <c r="D9" s="246">
        <f t="shared" si="1"/>
        <v>143.59997150794214</v>
      </c>
      <c r="E9" s="87">
        <v>11.180999999999999</v>
      </c>
      <c r="F9" s="85">
        <f t="shared" si="2"/>
        <v>24.638607315998236</v>
      </c>
      <c r="G9" s="246">
        <f t="shared" si="3"/>
        <v>-75.30097859462326</v>
      </c>
      <c r="H9" s="87">
        <f t="shared" ref="H9:H13" si="10">B9+E9</f>
        <v>45.379999999999995</v>
      </c>
      <c r="I9" s="85">
        <f t="shared" ref="I9:I14" si="11">100*(H9/N9)</f>
        <v>6.5767829994942044</v>
      </c>
      <c r="J9" s="246">
        <f t="shared" si="6"/>
        <v>-23.484184258447435</v>
      </c>
      <c r="K9" s="87">
        <v>644.62300000000005</v>
      </c>
      <c r="L9" s="85">
        <f t="shared" si="7"/>
        <v>93.423217000505801</v>
      </c>
      <c r="M9" s="246">
        <f t="shared" si="8"/>
        <v>9.8782961460446188</v>
      </c>
      <c r="N9" s="88">
        <f>H9+K9</f>
        <v>690.00300000000004</v>
      </c>
      <c r="O9" s="247">
        <f t="shared" si="9"/>
        <v>6.815247578090891</v>
      </c>
      <c r="Q9" s="243"/>
    </row>
    <row r="10" spans="1:17" s="29" customFormat="1" ht="17.649999999999999" customHeight="1" x14ac:dyDescent="0.2">
      <c r="A10" s="79" t="s">
        <v>280</v>
      </c>
      <c r="B10" s="84">
        <v>35.255000000000003</v>
      </c>
      <c r="C10" s="85">
        <f t="shared" si="0"/>
        <v>81.386490604367694</v>
      </c>
      <c r="D10" s="246">
        <f t="shared" si="1"/>
        <v>3.0878095850756004</v>
      </c>
      <c r="E10" s="87">
        <v>8.0630000000000006</v>
      </c>
      <c r="F10" s="85">
        <f t="shared" si="2"/>
        <v>18.613509395632299</v>
      </c>
      <c r="G10" s="246">
        <f t="shared" si="3"/>
        <v>-27.886593327967073</v>
      </c>
      <c r="H10" s="87">
        <f t="shared" si="10"/>
        <v>43.318000000000005</v>
      </c>
      <c r="I10" s="85">
        <f t="shared" si="11"/>
        <v>5.911347527408795</v>
      </c>
      <c r="J10" s="246">
        <f t="shared" si="6"/>
        <v>-4.5438519171440959</v>
      </c>
      <c r="K10" s="87">
        <v>689.476</v>
      </c>
      <c r="L10" s="85">
        <f t="shared" ref="L10:L15" si="12">100*(K10/N10)</f>
        <v>94.088652472591207</v>
      </c>
      <c r="M10" s="246">
        <f t="shared" si="8"/>
        <v>6.9580204243410417</v>
      </c>
      <c r="N10" s="88">
        <f>H10+K10</f>
        <v>732.79399999999998</v>
      </c>
      <c r="O10" s="247">
        <f t="shared" ref="O10:O14" si="13">100*(N10-N9)/N9</f>
        <v>6.201567239562717</v>
      </c>
      <c r="Q10" s="243"/>
    </row>
    <row r="11" spans="1:17" s="29" customFormat="1" ht="17.649999999999999" customHeight="1" x14ac:dyDescent="0.2">
      <c r="A11" s="79" t="s">
        <v>296</v>
      </c>
      <c r="B11" s="84">
        <v>34.783999999999999</v>
      </c>
      <c r="C11" s="85">
        <f t="shared" si="0"/>
        <v>68.667087807959575</v>
      </c>
      <c r="D11" s="246">
        <f t="shared" si="1"/>
        <v>-1.3359807119557612</v>
      </c>
      <c r="E11" s="87">
        <v>15.872</v>
      </c>
      <c r="F11" s="85">
        <f t="shared" ref="F11:F16" si="14">100*E11/H11</f>
        <v>31.332912192040432</v>
      </c>
      <c r="G11" s="246">
        <f t="shared" si="3"/>
        <v>96.849807763859602</v>
      </c>
      <c r="H11" s="87">
        <f t="shared" si="10"/>
        <v>50.655999999999999</v>
      </c>
      <c r="I11" s="85">
        <f t="shared" si="11"/>
        <v>7.163139020554997</v>
      </c>
      <c r="J11" s="246">
        <f t="shared" si="6"/>
        <v>16.93984025116578</v>
      </c>
      <c r="K11" s="87">
        <v>656.52</v>
      </c>
      <c r="L11" s="85">
        <f t="shared" si="12"/>
        <v>92.836860979445007</v>
      </c>
      <c r="M11" s="246">
        <f t="shared" si="8"/>
        <v>-4.7798618080977464</v>
      </c>
      <c r="N11" s="88">
        <f>H11+K11</f>
        <v>707.17599999999993</v>
      </c>
      <c r="O11" s="247">
        <f t="shared" si="13"/>
        <v>-3.4959347374569187</v>
      </c>
      <c r="Q11" s="243"/>
    </row>
    <row r="12" spans="1:17" s="29" customFormat="1" ht="17.649999999999999" customHeight="1" x14ac:dyDescent="0.2">
      <c r="A12" s="79" t="s">
        <v>307</v>
      </c>
      <c r="B12" s="84">
        <v>29.568999999999999</v>
      </c>
      <c r="C12" s="85">
        <f>100*B12/H12</f>
        <v>67.202272727272728</v>
      </c>
      <c r="D12" s="246">
        <f t="shared" si="1"/>
        <v>-14.99252529898804</v>
      </c>
      <c r="E12" s="87">
        <v>14.430999999999999</v>
      </c>
      <c r="F12" s="85">
        <f t="shared" si="14"/>
        <v>32.797727272727272</v>
      </c>
      <c r="G12" s="246">
        <f t="shared" si="3"/>
        <v>-9.0788810483871014</v>
      </c>
      <c r="H12" s="87">
        <f t="shared" si="10"/>
        <v>44</v>
      </c>
      <c r="I12" s="85">
        <f t="shared" si="11"/>
        <v>6.3686523352690179</v>
      </c>
      <c r="J12" s="246">
        <f t="shared" si="6"/>
        <v>-13.139608338597599</v>
      </c>
      <c r="K12" s="87">
        <v>646.88400000000001</v>
      </c>
      <c r="L12" s="85">
        <f t="shared" si="12"/>
        <v>93.631347664730981</v>
      </c>
      <c r="M12" s="246">
        <f t="shared" si="8"/>
        <v>-1.4677389873880411</v>
      </c>
      <c r="N12" s="88">
        <f>H12+K12</f>
        <v>690.88400000000001</v>
      </c>
      <c r="O12" s="247">
        <f t="shared" si="13"/>
        <v>-2.303811215312725</v>
      </c>
      <c r="Q12" s="243"/>
    </row>
    <row r="13" spans="1:17" s="29" customFormat="1" ht="17.649999999999999" customHeight="1" x14ac:dyDescent="0.2">
      <c r="A13" s="79" t="s">
        <v>348</v>
      </c>
      <c r="B13" s="84">
        <v>36.873569000000003</v>
      </c>
      <c r="C13" s="85">
        <f>100*B13/H13</f>
        <v>67.777961405740243</v>
      </c>
      <c r="D13" s="246">
        <f t="shared" si="1"/>
        <v>24.703469850180948</v>
      </c>
      <c r="E13" s="87">
        <v>17.529910000000001</v>
      </c>
      <c r="F13" s="85">
        <f t="shared" si="14"/>
        <v>32.22203859425975</v>
      </c>
      <c r="G13" s="246">
        <f t="shared" si="3"/>
        <v>21.473979627191476</v>
      </c>
      <c r="H13" s="87">
        <f t="shared" si="10"/>
        <v>54.403479000000004</v>
      </c>
      <c r="I13" s="85">
        <f t="shared" si="11"/>
        <v>6.6409413666909236</v>
      </c>
      <c r="J13" s="246">
        <f t="shared" si="6"/>
        <v>23.644270454545463</v>
      </c>
      <c r="K13" s="87">
        <v>764.80988242000001</v>
      </c>
      <c r="L13" s="85">
        <f t="shared" si="12"/>
        <v>93.359058633309076</v>
      </c>
      <c r="M13" s="246">
        <f t="shared" si="8"/>
        <v>18.22983447109528</v>
      </c>
      <c r="N13" s="88">
        <f>(H13+K13)</f>
        <v>819.21336141999996</v>
      </c>
      <c r="O13" s="247">
        <f t="shared" si="13"/>
        <v>18.574661074796918</v>
      </c>
      <c r="Q13" s="243"/>
    </row>
    <row r="14" spans="1:17" s="29" customFormat="1" ht="17.649999999999999" customHeight="1" x14ac:dyDescent="0.2">
      <c r="A14" s="79" t="s">
        <v>356</v>
      </c>
      <c r="B14" s="84">
        <v>40.917000000000002</v>
      </c>
      <c r="C14" s="85">
        <f>100*B14/H14</f>
        <v>68.868766094962396</v>
      </c>
      <c r="D14" s="246">
        <f t="shared" si="1"/>
        <v>10.965662152204464</v>
      </c>
      <c r="E14" s="87">
        <v>18.495999999999999</v>
      </c>
      <c r="F14" s="85">
        <f t="shared" si="14"/>
        <v>31.131233905037618</v>
      </c>
      <c r="G14" s="246">
        <f t="shared" si="3"/>
        <v>5.5110950369967533</v>
      </c>
      <c r="H14" s="87">
        <f>B14+E14</f>
        <v>59.412999999999997</v>
      </c>
      <c r="I14" s="85">
        <f t="shared" si="11"/>
        <v>6.7717231860254916</v>
      </c>
      <c r="J14" s="246">
        <f t="shared" si="6"/>
        <v>9.2080894311924286</v>
      </c>
      <c r="K14" s="87">
        <v>817.95600000000002</v>
      </c>
      <c r="L14" s="85">
        <f t="shared" si="12"/>
        <v>93.228276813974503</v>
      </c>
      <c r="M14" s="246">
        <f t="shared" ref="M14" si="15">100*(K14-K13)/K13</f>
        <v>6.9489318589655067</v>
      </c>
      <c r="N14" s="88">
        <f>(H14+K14)</f>
        <v>877.36900000000003</v>
      </c>
      <c r="O14" s="247">
        <f t="shared" si="13"/>
        <v>7.0989611887182633</v>
      </c>
      <c r="Q14" s="243"/>
    </row>
    <row r="15" spans="1:17" s="29" customFormat="1" ht="17.649999999999999" customHeight="1" x14ac:dyDescent="0.2">
      <c r="A15" s="79" t="s">
        <v>443</v>
      </c>
      <c r="B15" s="84">
        <v>46.067</v>
      </c>
      <c r="C15" s="85">
        <f>100*B15/H15</f>
        <v>71.975189050684321</v>
      </c>
      <c r="D15" s="246">
        <f>100*(B15-B14)/B14</f>
        <v>12.58645550749077</v>
      </c>
      <c r="E15" s="87">
        <v>17.937000000000001</v>
      </c>
      <c r="F15" s="85">
        <f t="shared" si="14"/>
        <v>28.024810949315665</v>
      </c>
      <c r="G15" s="246">
        <f>100*(E15-E14)/E14</f>
        <v>-3.0222750865051768</v>
      </c>
      <c r="H15" s="87">
        <f>B15+E15</f>
        <v>64.004000000000005</v>
      </c>
      <c r="I15" s="85">
        <f t="shared" ref="I15" si="16">100*(H15/N15)</f>
        <v>6.5779453221912645</v>
      </c>
      <c r="J15" s="246">
        <f>100*(H15-H14)/H14</f>
        <v>7.727265076666737</v>
      </c>
      <c r="K15" s="87">
        <v>909.005</v>
      </c>
      <c r="L15" s="85">
        <f t="shared" si="12"/>
        <v>93.422054677808731</v>
      </c>
      <c r="M15" s="246">
        <f>100*(K15-K14)/K14</f>
        <v>11.131283345314415</v>
      </c>
      <c r="N15" s="88">
        <f>(H15+K15)</f>
        <v>973.00900000000001</v>
      </c>
      <c r="O15" s="247">
        <f>100*(N15-N14)/N14</f>
        <v>10.900772650959857</v>
      </c>
    </row>
    <row r="16" spans="1:17" s="29" customFormat="1" ht="17.649999999999999" customHeight="1" x14ac:dyDescent="0.2">
      <c r="A16" s="1198" t="s">
        <v>482</v>
      </c>
      <c r="B16" s="1199">
        <v>46.071527359999997</v>
      </c>
      <c r="C16" s="1200">
        <f>100*B16/H16</f>
        <v>74.647580411421274</v>
      </c>
      <c r="D16" s="1201">
        <f>100*(B16-B15)/B15</f>
        <v>9.827772592088297E-3</v>
      </c>
      <c r="E16" s="1202">
        <v>15.647187575000004</v>
      </c>
      <c r="F16" s="1200">
        <f t="shared" si="14"/>
        <v>25.352419588578723</v>
      </c>
      <c r="G16" s="1201">
        <f>100*(E16-E15)/E15</f>
        <v>-12.76586065116796</v>
      </c>
      <c r="H16" s="1202">
        <f>B16+E16</f>
        <v>61.718714935000001</v>
      </c>
      <c r="I16" s="1200">
        <f t="shared" ref="I16" si="17">100*(H16/N16)</f>
        <v>6.0193821499717819</v>
      </c>
      <c r="J16" s="1201">
        <f>100*(H16-H15)/H15</f>
        <v>-3.5705347556402778</v>
      </c>
      <c r="K16" s="1202">
        <v>963.61434080543552</v>
      </c>
      <c r="L16" s="1200">
        <f t="shared" ref="L16" si="18">100*(K16/N16)</f>
        <v>93.98061785002821</v>
      </c>
      <c r="M16" s="1201">
        <f>100*(K16-K15)/K15</f>
        <v>6.0075952063449067</v>
      </c>
      <c r="N16" s="1203">
        <f>(H16+K16)</f>
        <v>1025.3330557404356</v>
      </c>
      <c r="O16" s="1204">
        <f>100*(N16-N15)/N15</f>
        <v>5.3775510545571104</v>
      </c>
    </row>
    <row r="214" spans="1:1" x14ac:dyDescent="0.2">
      <c r="A214" s="11"/>
    </row>
    <row r="215" spans="1:1" x14ac:dyDescent="0.2">
      <c r="A215" s="11"/>
    </row>
    <row r="216" spans="1:1" x14ac:dyDescent="0.2">
      <c r="A216" s="11"/>
    </row>
    <row r="217" spans="1:1" x14ac:dyDescent="0.2">
      <c r="A217" s="11"/>
    </row>
    <row r="218" spans="1:1" x14ac:dyDescent="0.2">
      <c r="A218" s="11"/>
    </row>
    <row r="219" spans="1:1" x14ac:dyDescent="0.2">
      <c r="A219" s="11"/>
    </row>
    <row r="220" spans="1:1" x14ac:dyDescent="0.2">
      <c r="A220" s="11"/>
    </row>
    <row r="221" spans="1:1" x14ac:dyDescent="0.2">
      <c r="A221" s="11"/>
    </row>
    <row r="222" spans="1:1" x14ac:dyDescent="0.2">
      <c r="A222" s="11"/>
    </row>
    <row r="223" spans="1:1" x14ac:dyDescent="0.2">
      <c r="A223" s="11"/>
    </row>
    <row r="224" spans="1:1" x14ac:dyDescent="0.2">
      <c r="A224" s="11"/>
    </row>
    <row r="225" spans="1:1" x14ac:dyDescent="0.2">
      <c r="A225" s="11"/>
    </row>
    <row r="226" spans="1:1" x14ac:dyDescent="0.2">
      <c r="A226" s="11"/>
    </row>
    <row r="227" spans="1:1" x14ac:dyDescent="0.2">
      <c r="A227" s="11"/>
    </row>
    <row r="228" spans="1:1" x14ac:dyDescent="0.2">
      <c r="A228" s="11"/>
    </row>
    <row r="229" spans="1:1" x14ac:dyDescent="0.2">
      <c r="A229" s="11"/>
    </row>
    <row r="230" spans="1:1" x14ac:dyDescent="0.2">
      <c r="A230" s="11"/>
    </row>
    <row r="231" spans="1:1" x14ac:dyDescent="0.2">
      <c r="A231" s="11"/>
    </row>
    <row r="232" spans="1:1" x14ac:dyDescent="0.2">
      <c r="A232" s="11"/>
    </row>
    <row r="233" spans="1:1" x14ac:dyDescent="0.2">
      <c r="A233" s="11"/>
    </row>
    <row r="234" spans="1:1" x14ac:dyDescent="0.2">
      <c r="A234" s="11"/>
    </row>
    <row r="235" spans="1:1" x14ac:dyDescent="0.2">
      <c r="A235" s="11"/>
    </row>
    <row r="236" spans="1:1" x14ac:dyDescent="0.2">
      <c r="A236" s="11"/>
    </row>
    <row r="237" spans="1:1" x14ac:dyDescent="0.2">
      <c r="A237" s="11"/>
    </row>
    <row r="238" spans="1:1" x14ac:dyDescent="0.2">
      <c r="A238" s="11"/>
    </row>
    <row r="239" spans="1:1" x14ac:dyDescent="0.2">
      <c r="A239" s="11"/>
    </row>
    <row r="240" spans="1:1" x14ac:dyDescent="0.2">
      <c r="A240" s="11"/>
    </row>
    <row r="241" spans="1:1" x14ac:dyDescent="0.2">
      <c r="A241" s="11"/>
    </row>
    <row r="242" spans="1:1" x14ac:dyDescent="0.2">
      <c r="A242" s="11"/>
    </row>
    <row r="243" spans="1:1" x14ac:dyDescent="0.2">
      <c r="A243" s="11"/>
    </row>
    <row r="244" spans="1:1" x14ac:dyDescent="0.2">
      <c r="A244" s="11"/>
    </row>
    <row r="245" spans="1:1" x14ac:dyDescent="0.2">
      <c r="A245" s="11"/>
    </row>
    <row r="246" spans="1:1" x14ac:dyDescent="0.2">
      <c r="A246" s="11"/>
    </row>
    <row r="247" spans="1:1" x14ac:dyDescent="0.2">
      <c r="A247" s="11"/>
    </row>
    <row r="248" spans="1:1" x14ac:dyDescent="0.2">
      <c r="A248" s="11"/>
    </row>
    <row r="249" spans="1:1" x14ac:dyDescent="0.2">
      <c r="A249" s="11"/>
    </row>
    <row r="250" spans="1:1" x14ac:dyDescent="0.2">
      <c r="A250" s="11"/>
    </row>
    <row r="251" spans="1:1" x14ac:dyDescent="0.2">
      <c r="A251" s="11"/>
    </row>
    <row r="252" spans="1:1" x14ac:dyDescent="0.2">
      <c r="A252" s="11"/>
    </row>
    <row r="253" spans="1:1" x14ac:dyDescent="0.2">
      <c r="A253" s="11"/>
    </row>
    <row r="254" spans="1:1" x14ac:dyDescent="0.2">
      <c r="A254" s="11"/>
    </row>
    <row r="255" spans="1:1" x14ac:dyDescent="0.2">
      <c r="A255" s="11"/>
    </row>
    <row r="256" spans="1:1" x14ac:dyDescent="0.2">
      <c r="A256" s="11"/>
    </row>
    <row r="257" spans="1:1" x14ac:dyDescent="0.2">
      <c r="A257" s="11"/>
    </row>
    <row r="258" spans="1:1" x14ac:dyDescent="0.2">
      <c r="A258" s="11"/>
    </row>
    <row r="259" spans="1:1" x14ac:dyDescent="0.2">
      <c r="A259" s="11"/>
    </row>
  </sheetData>
  <mergeCells count="9">
    <mergeCell ref="A1:O1"/>
    <mergeCell ref="A2:O2"/>
    <mergeCell ref="N3:O4"/>
    <mergeCell ref="K3:M4"/>
    <mergeCell ref="A3:A5"/>
    <mergeCell ref="B3:J3"/>
    <mergeCell ref="B4:D4"/>
    <mergeCell ref="E4:G4"/>
    <mergeCell ref="H4:J4"/>
  </mergeCells>
  <phoneticPr fontId="0" type="noConversion"/>
  <printOptions horizontalCentered="1"/>
  <pageMargins left="0.19685039370078741" right="0.15748031496062992" top="0.59055118110236227" bottom="0.59055118110236227" header="0.19685039370078741" footer="0.19685039370078741"/>
  <pageSetup paperSize="9" scale="85" firstPageNumber="76" orientation="portrait" r:id="rId1"/>
  <headerFooter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Y17"/>
  <sheetViews>
    <sheetView view="pageBreakPreview" zoomScaleNormal="85" zoomScaleSheetLayoutView="100" workbookViewId="0">
      <selection activeCell="Y14" sqref="Y14"/>
    </sheetView>
  </sheetViews>
  <sheetFormatPr defaultColWidth="9.140625" defaultRowHeight="13.5" x14ac:dyDescent="0.25"/>
  <cols>
    <col min="1" max="1" width="6.42578125" style="24" customWidth="1"/>
    <col min="2" max="2" width="5.7109375" style="23" bestFit="1" customWidth="1"/>
    <col min="3" max="4" width="6.42578125" style="23" customWidth="1"/>
    <col min="5" max="5" width="6.7109375" style="23" customWidth="1"/>
    <col min="6" max="6" width="7.42578125" style="23" customWidth="1"/>
    <col min="7" max="7" width="6.42578125" style="23" bestFit="1" customWidth="1"/>
    <col min="8" max="8" width="6.140625" style="23" customWidth="1"/>
    <col min="9" max="9" width="4.5703125" style="23" customWidth="1"/>
    <col min="10" max="10" width="5.42578125" style="23" customWidth="1"/>
    <col min="11" max="11" width="5.85546875" style="23" bestFit="1" customWidth="1"/>
    <col min="12" max="12" width="5.42578125" style="23" customWidth="1"/>
    <col min="13" max="13" width="4.5703125" style="23" customWidth="1"/>
    <col min="14" max="14" width="5.42578125" style="23" customWidth="1"/>
    <col min="15" max="15" width="4.5703125" style="23" customWidth="1"/>
    <col min="16" max="16" width="5.85546875" style="23" bestFit="1" customWidth="1"/>
    <col min="17" max="19" width="6.42578125" style="23" bestFit="1" customWidth="1"/>
    <col min="20" max="20" width="6.140625" style="23" customWidth="1"/>
    <col min="21" max="21" width="6.42578125" style="23" bestFit="1" customWidth="1"/>
    <col min="22" max="22" width="6.5703125" style="23" customWidth="1"/>
    <col min="23" max="23" width="5.5703125" style="23" customWidth="1"/>
    <col min="24" max="24" width="6.5703125" style="24" customWidth="1"/>
    <col min="25" max="27" width="10.85546875" style="24" customWidth="1"/>
    <col min="28" max="16384" width="9.140625" style="24"/>
  </cols>
  <sheetData>
    <row r="1" spans="1:25" s="22" customFormat="1" ht="17.45" customHeight="1" x14ac:dyDescent="0.2">
      <c r="A1" s="1389" t="s">
        <v>476</v>
      </c>
      <c r="B1" s="1390"/>
      <c r="C1" s="1390"/>
      <c r="D1" s="1390"/>
      <c r="E1" s="1390"/>
      <c r="F1" s="1390"/>
      <c r="G1" s="1390"/>
      <c r="H1" s="1390"/>
      <c r="I1" s="1390"/>
      <c r="J1" s="1390"/>
      <c r="K1" s="1390"/>
      <c r="L1" s="1390"/>
      <c r="M1" s="1390"/>
      <c r="N1" s="1390"/>
      <c r="O1" s="1390"/>
      <c r="P1" s="1390"/>
      <c r="Q1" s="1390"/>
      <c r="R1" s="1390"/>
      <c r="S1" s="1390"/>
      <c r="T1" s="1390"/>
      <c r="U1" s="1390"/>
      <c r="V1" s="1391"/>
      <c r="W1" s="197"/>
    </row>
    <row r="2" spans="1:25" s="22" customFormat="1" ht="17.45" customHeight="1" x14ac:dyDescent="0.2">
      <c r="A2" s="1668" t="s">
        <v>347</v>
      </c>
      <c r="B2" s="1571"/>
      <c r="C2" s="1571"/>
      <c r="D2" s="1571"/>
      <c r="E2" s="1571"/>
      <c r="F2" s="1571"/>
      <c r="G2" s="1571"/>
      <c r="H2" s="1571"/>
      <c r="I2" s="1571"/>
      <c r="J2" s="1571"/>
      <c r="K2" s="1571"/>
      <c r="L2" s="1571"/>
      <c r="M2" s="1571"/>
      <c r="N2" s="1571"/>
      <c r="O2" s="1571"/>
      <c r="P2" s="1571"/>
      <c r="Q2" s="1571"/>
      <c r="R2" s="1571"/>
      <c r="S2" s="1571"/>
      <c r="T2" s="1571"/>
      <c r="U2" s="1571"/>
      <c r="V2" s="1669"/>
      <c r="W2" s="198"/>
    </row>
    <row r="3" spans="1:25" s="27" customFormat="1" ht="20.100000000000001" customHeight="1" x14ac:dyDescent="0.2">
      <c r="A3" s="1670" t="s">
        <v>0</v>
      </c>
      <c r="B3" s="1673" t="s">
        <v>258</v>
      </c>
      <c r="C3" s="1674"/>
      <c r="D3" s="1674"/>
      <c r="E3" s="1674"/>
      <c r="F3" s="1674"/>
      <c r="G3" s="1674"/>
      <c r="H3" s="1675"/>
      <c r="I3" s="1673" t="s">
        <v>257</v>
      </c>
      <c r="J3" s="1674"/>
      <c r="K3" s="1674"/>
      <c r="L3" s="1674"/>
      <c r="M3" s="1674"/>
      <c r="N3" s="1674"/>
      <c r="O3" s="1675"/>
      <c r="P3" s="1673" t="s">
        <v>133</v>
      </c>
      <c r="Q3" s="1674"/>
      <c r="R3" s="1674"/>
      <c r="S3" s="1674"/>
      <c r="T3" s="1674"/>
      <c r="U3" s="1674"/>
      <c r="V3" s="1676"/>
      <c r="W3" s="190"/>
    </row>
    <row r="4" spans="1:25" s="27" customFormat="1" ht="20.100000000000001" customHeight="1" x14ac:dyDescent="0.2">
      <c r="A4" s="1671"/>
      <c r="B4" s="1677" t="s">
        <v>319</v>
      </c>
      <c r="C4" s="1678"/>
      <c r="D4" s="1679"/>
      <c r="E4" s="1677" t="s">
        <v>320</v>
      </c>
      <c r="F4" s="1678"/>
      <c r="G4" s="1679"/>
      <c r="H4" s="1680" t="s">
        <v>270</v>
      </c>
      <c r="I4" s="1677" t="s">
        <v>319</v>
      </c>
      <c r="J4" s="1678"/>
      <c r="K4" s="1679"/>
      <c r="L4" s="1677" t="s">
        <v>320</v>
      </c>
      <c r="M4" s="1678"/>
      <c r="N4" s="1679"/>
      <c r="O4" s="1680" t="s">
        <v>270</v>
      </c>
      <c r="P4" s="1677" t="s">
        <v>319</v>
      </c>
      <c r="Q4" s="1678"/>
      <c r="R4" s="1679"/>
      <c r="S4" s="1677" t="s">
        <v>320</v>
      </c>
      <c r="T4" s="1678"/>
      <c r="U4" s="1679"/>
      <c r="V4" s="1681" t="s">
        <v>270</v>
      </c>
      <c r="W4" s="191"/>
    </row>
    <row r="5" spans="1:25" s="27" customFormat="1" ht="25.5" customHeight="1" x14ac:dyDescent="0.2">
      <c r="A5" s="1672"/>
      <c r="B5" s="680" t="s">
        <v>59</v>
      </c>
      <c r="C5" s="679" t="s">
        <v>60</v>
      </c>
      <c r="D5" s="679" t="s">
        <v>50</v>
      </c>
      <c r="E5" s="679" t="s">
        <v>16</v>
      </c>
      <c r="F5" s="681" t="s">
        <v>141</v>
      </c>
      <c r="G5" s="679" t="s">
        <v>50</v>
      </c>
      <c r="H5" s="1680"/>
      <c r="I5" s="680" t="s">
        <v>59</v>
      </c>
      <c r="J5" s="679" t="s">
        <v>60</v>
      </c>
      <c r="K5" s="679" t="s">
        <v>50</v>
      </c>
      <c r="L5" s="679" t="s">
        <v>16</v>
      </c>
      <c r="M5" s="681" t="s">
        <v>141</v>
      </c>
      <c r="N5" s="679" t="s">
        <v>50</v>
      </c>
      <c r="O5" s="1680"/>
      <c r="P5" s="680" t="s">
        <v>59</v>
      </c>
      <c r="Q5" s="679" t="s">
        <v>60</v>
      </c>
      <c r="R5" s="679" t="s">
        <v>50</v>
      </c>
      <c r="S5" s="679" t="s">
        <v>16</v>
      </c>
      <c r="T5" s="681" t="s">
        <v>141</v>
      </c>
      <c r="U5" s="679" t="s">
        <v>50</v>
      </c>
      <c r="V5" s="1682"/>
      <c r="W5" s="191"/>
    </row>
    <row r="6" spans="1:25" s="22" customFormat="1" ht="14.25" customHeight="1" x14ac:dyDescent="0.2">
      <c r="A6" s="482" t="s">
        <v>95</v>
      </c>
      <c r="B6" s="483" t="s">
        <v>96</v>
      </c>
      <c r="C6" s="483" t="s">
        <v>97</v>
      </c>
      <c r="D6" s="483" t="s">
        <v>98</v>
      </c>
      <c r="E6" s="483" t="s">
        <v>99</v>
      </c>
      <c r="F6" s="483" t="s">
        <v>100</v>
      </c>
      <c r="G6" s="483" t="s">
        <v>101</v>
      </c>
      <c r="H6" s="483" t="s">
        <v>102</v>
      </c>
      <c r="I6" s="483" t="s">
        <v>103</v>
      </c>
      <c r="J6" s="483" t="s">
        <v>104</v>
      </c>
      <c r="K6" s="483" t="s">
        <v>105</v>
      </c>
      <c r="L6" s="483" t="s">
        <v>106</v>
      </c>
      <c r="M6" s="483" t="s">
        <v>107</v>
      </c>
      <c r="N6" s="483" t="s">
        <v>108</v>
      </c>
      <c r="O6" s="483" t="s">
        <v>109</v>
      </c>
      <c r="P6" s="483" t="s">
        <v>110</v>
      </c>
      <c r="Q6" s="483" t="s">
        <v>111</v>
      </c>
      <c r="R6" s="484" t="s">
        <v>112</v>
      </c>
      <c r="S6" s="483" t="s">
        <v>113</v>
      </c>
      <c r="T6" s="483" t="s">
        <v>144</v>
      </c>
      <c r="U6" s="483" t="s">
        <v>161</v>
      </c>
      <c r="V6" s="485" t="s">
        <v>162</v>
      </c>
      <c r="W6" s="232"/>
    </row>
    <row r="7" spans="1:25" s="22" customFormat="1" ht="29.25" customHeight="1" x14ac:dyDescent="0.2">
      <c r="A7" s="199" t="s">
        <v>238</v>
      </c>
      <c r="B7" s="130">
        <v>59.100999999999999</v>
      </c>
      <c r="C7" s="129">
        <v>606.67700000000002</v>
      </c>
      <c r="D7" s="192">
        <v>665.77800000000002</v>
      </c>
      <c r="E7" s="129">
        <v>600.30600000000015</v>
      </c>
      <c r="F7" s="129">
        <v>0.33500000000000008</v>
      </c>
      <c r="G7" s="192">
        <v>600.64100000000019</v>
      </c>
      <c r="H7" s="195">
        <v>64.775999999999996</v>
      </c>
      <c r="I7" s="196">
        <v>0.28799999999999998</v>
      </c>
      <c r="J7" s="193">
        <v>32.552999999999997</v>
      </c>
      <c r="K7" s="194">
        <v>32.840999999999994</v>
      </c>
      <c r="L7" s="193">
        <v>32.136000000000003</v>
      </c>
      <c r="M7" s="193">
        <v>1E-3</v>
      </c>
      <c r="N7" s="192">
        <v>32.137</v>
      </c>
      <c r="O7" s="195">
        <v>0.58499999999999996</v>
      </c>
      <c r="P7" s="130">
        <v>59.388999999999996</v>
      </c>
      <c r="Q7" s="129">
        <v>639.23</v>
      </c>
      <c r="R7" s="192">
        <v>698.61900000000003</v>
      </c>
      <c r="S7" s="129">
        <v>632.44200000000012</v>
      </c>
      <c r="T7" s="129">
        <v>0.33600000000000008</v>
      </c>
      <c r="U7" s="192">
        <v>632.77800000000025</v>
      </c>
      <c r="V7" s="200">
        <v>65.36099999999999</v>
      </c>
      <c r="W7" s="25"/>
    </row>
    <row r="8" spans="1:25" s="22" customFormat="1" ht="29.25" customHeight="1" x14ac:dyDescent="0.2">
      <c r="A8" s="199" t="s">
        <v>251</v>
      </c>
      <c r="B8" s="130">
        <v>64.775999999999996</v>
      </c>
      <c r="C8" s="129">
        <v>625.19600000000003</v>
      </c>
      <c r="D8" s="192">
        <v>689.97199999999998</v>
      </c>
      <c r="E8" s="129">
        <v>613.39800000000002</v>
      </c>
      <c r="F8" s="129">
        <v>0.28900000000000003</v>
      </c>
      <c r="G8" s="192">
        <v>613.68700000000001</v>
      </c>
      <c r="H8" s="195">
        <v>76.214999999999989</v>
      </c>
      <c r="I8" s="196">
        <v>0.58499999999999996</v>
      </c>
      <c r="J8" s="193">
        <v>32.671999999999997</v>
      </c>
      <c r="K8" s="194">
        <v>33.256999999999998</v>
      </c>
      <c r="L8" s="193">
        <v>32.58</v>
      </c>
      <c r="M8" s="193"/>
      <c r="N8" s="192">
        <v>32.58</v>
      </c>
      <c r="O8" s="195">
        <v>0.67399999999999993</v>
      </c>
      <c r="P8" s="130">
        <v>65.36099999999999</v>
      </c>
      <c r="Q8" s="129">
        <v>657.86800000000005</v>
      </c>
      <c r="R8" s="192">
        <v>723.22899999999993</v>
      </c>
      <c r="S8" s="129">
        <v>645.97800000000007</v>
      </c>
      <c r="T8" s="129">
        <v>0.28900000000000003</v>
      </c>
      <c r="U8" s="192">
        <v>646.26700000000005</v>
      </c>
      <c r="V8" s="200">
        <v>76.888999999999996</v>
      </c>
      <c r="W8" s="25"/>
    </row>
    <row r="9" spans="1:25" s="22" customFormat="1" ht="29.25" customHeight="1" x14ac:dyDescent="0.2">
      <c r="A9" s="199" t="s">
        <v>262</v>
      </c>
      <c r="B9" s="130">
        <v>76.214999999999989</v>
      </c>
      <c r="C9" s="129">
        <v>641.774</v>
      </c>
      <c r="D9" s="192">
        <v>717.98900000000003</v>
      </c>
      <c r="E9" s="129">
        <v>656.7059999999999</v>
      </c>
      <c r="F9" s="129">
        <v>0.24300000000000002</v>
      </c>
      <c r="G9" s="192">
        <v>656.94899999999996</v>
      </c>
      <c r="H9" s="195">
        <v>61.031000000000013</v>
      </c>
      <c r="I9" s="196">
        <v>0.67399999999999993</v>
      </c>
      <c r="J9" s="193">
        <v>33.625999999999998</v>
      </c>
      <c r="K9" s="194">
        <v>34.299999999999997</v>
      </c>
      <c r="L9" s="193">
        <v>33.297000000000004</v>
      </c>
      <c r="M9" s="193"/>
      <c r="N9" s="192">
        <v>33.297000000000004</v>
      </c>
      <c r="O9" s="195">
        <v>1.0049999999999999</v>
      </c>
      <c r="P9" s="130">
        <v>76.888999999999996</v>
      </c>
      <c r="Q9" s="129">
        <v>675.4</v>
      </c>
      <c r="R9" s="192">
        <v>752.28899999999999</v>
      </c>
      <c r="S9" s="129">
        <v>690.00299999999993</v>
      </c>
      <c r="T9" s="129">
        <v>0.24300000000000002</v>
      </c>
      <c r="U9" s="192">
        <v>690.24599999999998</v>
      </c>
      <c r="V9" s="200">
        <v>62.036000000000016</v>
      </c>
      <c r="W9" s="25"/>
      <c r="Y9" s="26"/>
    </row>
    <row r="10" spans="1:25" s="22" customFormat="1" ht="29.25" customHeight="1" x14ac:dyDescent="0.2">
      <c r="A10" s="199" t="s">
        <v>280</v>
      </c>
      <c r="B10" s="130">
        <v>61.031000000000013</v>
      </c>
      <c r="C10" s="129">
        <v>694.98299999999995</v>
      </c>
      <c r="D10" s="192">
        <v>756.01400000000001</v>
      </c>
      <c r="E10" s="129">
        <v>698.9190000000001</v>
      </c>
      <c r="F10" s="129">
        <v>0.22</v>
      </c>
      <c r="G10" s="192">
        <v>699.13900000000012</v>
      </c>
      <c r="H10" s="195">
        <v>56.776000000000003</v>
      </c>
      <c r="I10" s="196">
        <v>1.0049999999999999</v>
      </c>
      <c r="J10" s="193">
        <v>33.734999999999999</v>
      </c>
      <c r="K10" s="194">
        <v>34.74</v>
      </c>
      <c r="L10" s="193">
        <v>33.875</v>
      </c>
      <c r="M10" s="193"/>
      <c r="N10" s="192">
        <v>33.875</v>
      </c>
      <c r="O10" s="195">
        <v>0.86399999999999999</v>
      </c>
      <c r="P10" s="130">
        <v>62.036000000000016</v>
      </c>
      <c r="Q10" s="129">
        <v>728.71799999999996</v>
      </c>
      <c r="R10" s="192">
        <v>790.75400000000002</v>
      </c>
      <c r="S10" s="129">
        <v>732.7940000000001</v>
      </c>
      <c r="T10" s="129">
        <v>0.22</v>
      </c>
      <c r="U10" s="192">
        <v>733.01400000000012</v>
      </c>
      <c r="V10" s="200">
        <v>57.64</v>
      </c>
      <c r="W10" s="25"/>
      <c r="Y10" s="26"/>
    </row>
    <row r="11" spans="1:25" s="22" customFormat="1" ht="29.25" customHeight="1" x14ac:dyDescent="0.2">
      <c r="A11" s="199" t="s">
        <v>296</v>
      </c>
      <c r="B11" s="130">
        <v>56.776000000000003</v>
      </c>
      <c r="C11" s="129">
        <v>698.22400000000005</v>
      </c>
      <c r="D11" s="192">
        <v>755</v>
      </c>
      <c r="E11" s="129">
        <v>674.52599999999995</v>
      </c>
      <c r="F11" s="129">
        <v>0.21100000000000002</v>
      </c>
      <c r="G11" s="192">
        <v>674.73699999999997</v>
      </c>
      <c r="H11" s="195">
        <v>80.567999999999998</v>
      </c>
      <c r="I11" s="196">
        <v>0.86399999999999999</v>
      </c>
      <c r="J11" s="193">
        <v>32.65</v>
      </c>
      <c r="K11" s="194">
        <v>33.513999999999996</v>
      </c>
      <c r="L11" s="193">
        <v>32.65</v>
      </c>
      <c r="M11" s="193"/>
      <c r="N11" s="192">
        <v>32.65</v>
      </c>
      <c r="O11" s="195">
        <v>0.86399999999999999</v>
      </c>
      <c r="P11" s="130">
        <v>57.64</v>
      </c>
      <c r="Q11" s="129">
        <v>730.87400000000002</v>
      </c>
      <c r="R11" s="192">
        <v>788.51400000000001</v>
      </c>
      <c r="S11" s="129">
        <v>707.17599999999993</v>
      </c>
      <c r="T11" s="129">
        <v>0.21100000000000002</v>
      </c>
      <c r="U11" s="192">
        <v>707.38699999999994</v>
      </c>
      <c r="V11" s="200">
        <v>81.432000000000002</v>
      </c>
      <c r="W11" s="25"/>
      <c r="Y11" s="26"/>
    </row>
    <row r="12" spans="1:25" s="22" customFormat="1" ht="29.25" customHeight="1" x14ac:dyDescent="0.2">
      <c r="A12" s="199" t="s">
        <v>307</v>
      </c>
      <c r="B12" s="130">
        <v>80.567999999999998</v>
      </c>
      <c r="C12" s="129">
        <v>685.95</v>
      </c>
      <c r="D12" s="192">
        <v>766.51800000000003</v>
      </c>
      <c r="E12" s="129">
        <v>661.14499999999998</v>
      </c>
      <c r="F12" s="129">
        <v>0.19700000000000001</v>
      </c>
      <c r="G12" s="192">
        <v>661.34199999999998</v>
      </c>
      <c r="H12" s="195">
        <v>107.804</v>
      </c>
      <c r="I12" s="196">
        <v>0.86399999999999999</v>
      </c>
      <c r="J12" s="193">
        <v>30.132999999999999</v>
      </c>
      <c r="K12" s="194">
        <v>30.997</v>
      </c>
      <c r="L12" s="193">
        <v>29.739000000000001</v>
      </c>
      <c r="M12" s="193"/>
      <c r="N12" s="192">
        <v>29.739000000000001</v>
      </c>
      <c r="O12" s="195">
        <v>1.256</v>
      </c>
      <c r="P12" s="130">
        <v>81.432000000000002</v>
      </c>
      <c r="Q12" s="129">
        <v>716.08300000000008</v>
      </c>
      <c r="R12" s="192">
        <v>797.51499999999999</v>
      </c>
      <c r="S12" s="129">
        <v>690.88400000000001</v>
      </c>
      <c r="T12" s="129">
        <v>0.19700000000000001</v>
      </c>
      <c r="U12" s="192">
        <v>691.08100000000002</v>
      </c>
      <c r="V12" s="200">
        <v>109.06</v>
      </c>
      <c r="W12" s="25"/>
    </row>
    <row r="13" spans="1:25" s="22" customFormat="1" ht="29.25" customHeight="1" x14ac:dyDescent="0.2">
      <c r="A13" s="199" t="s">
        <v>348</v>
      </c>
      <c r="B13" s="130">
        <v>107.804</v>
      </c>
      <c r="C13" s="129">
        <v>747.44100000000003</v>
      </c>
      <c r="D13" s="192">
        <v>855.245</v>
      </c>
      <c r="E13" s="129">
        <v>788.66989999999998</v>
      </c>
      <c r="F13" s="129">
        <v>0.19170755000004647</v>
      </c>
      <c r="G13" s="192">
        <v>788.86160755000003</v>
      </c>
      <c r="H13" s="195">
        <v>67.418976440000009</v>
      </c>
      <c r="I13" s="196">
        <v>1.256</v>
      </c>
      <c r="J13" s="193">
        <v>30.769246299999999</v>
      </c>
      <c r="K13" s="194">
        <v>32.025246299999999</v>
      </c>
      <c r="L13" s="193">
        <v>30.542999999999999</v>
      </c>
      <c r="M13" s="193">
        <v>0</v>
      </c>
      <c r="N13" s="192">
        <v>30.542999999999999</v>
      </c>
      <c r="O13" s="195">
        <v>1.482438846</v>
      </c>
      <c r="P13" s="130">
        <v>109.06</v>
      </c>
      <c r="Q13" s="129">
        <v>778.21024629999999</v>
      </c>
      <c r="R13" s="192">
        <v>887.27024630000005</v>
      </c>
      <c r="S13" s="129">
        <v>819.21289999999999</v>
      </c>
      <c r="T13" s="129">
        <v>0.19170755000004647</v>
      </c>
      <c r="U13" s="192">
        <v>819.40460755000004</v>
      </c>
      <c r="V13" s="200">
        <v>68.901415286000002</v>
      </c>
      <c r="W13" s="25"/>
      <c r="Y13" s="26"/>
    </row>
    <row r="14" spans="1:25" s="22" customFormat="1" ht="29.25" customHeight="1" x14ac:dyDescent="0.2">
      <c r="A14" s="199" t="s">
        <v>356</v>
      </c>
      <c r="B14" s="130">
        <v>67.418976440000009</v>
      </c>
      <c r="C14" s="129">
        <v>853.86199999999997</v>
      </c>
      <c r="D14" s="192">
        <v>921.28097644000002</v>
      </c>
      <c r="E14" s="129">
        <v>839.00300000000004</v>
      </c>
      <c r="F14" s="129">
        <v>0.18</v>
      </c>
      <c r="G14" s="192">
        <v>839.18299999999999</v>
      </c>
      <c r="H14" s="195">
        <v>81.971000000000032</v>
      </c>
      <c r="I14" s="196">
        <v>1.482438846</v>
      </c>
      <c r="J14" s="193">
        <v>39.329000000000001</v>
      </c>
      <c r="K14" s="194">
        <v>40.811438846000001</v>
      </c>
      <c r="L14" s="193">
        <v>38.366</v>
      </c>
      <c r="M14" s="193">
        <v>0</v>
      </c>
      <c r="N14" s="192">
        <v>38.366</v>
      </c>
      <c r="O14" s="195">
        <v>2.4449999999999998</v>
      </c>
      <c r="P14" s="130">
        <v>68.901415286000002</v>
      </c>
      <c r="Q14" s="129">
        <v>893.19099999999992</v>
      </c>
      <c r="R14" s="192">
        <v>962.092415286</v>
      </c>
      <c r="S14" s="129">
        <v>877.36900000000003</v>
      </c>
      <c r="T14" s="129">
        <v>0.18</v>
      </c>
      <c r="U14" s="192">
        <v>877.54899999999998</v>
      </c>
      <c r="V14" s="200">
        <v>84.416000000000025</v>
      </c>
      <c r="W14" s="25"/>
      <c r="Y14" s="26"/>
    </row>
    <row r="15" spans="1:25" s="22" customFormat="1" ht="29.25" customHeight="1" thickBot="1" x14ac:dyDescent="0.25">
      <c r="A15" s="1155" t="s">
        <v>443</v>
      </c>
      <c r="B15" s="1156">
        <v>81.971000000000032</v>
      </c>
      <c r="C15" s="1157">
        <v>949.79300000000001</v>
      </c>
      <c r="D15" s="1158">
        <v>1031.7640000000001</v>
      </c>
      <c r="E15" s="1157">
        <v>925.96400000000006</v>
      </c>
      <c r="F15" s="1157">
        <v>0.159</v>
      </c>
      <c r="G15" s="1158">
        <v>926.12300000000005</v>
      </c>
      <c r="H15" s="1159">
        <v>105.31399999999999</v>
      </c>
      <c r="I15" s="1160">
        <v>2.4449999999999998</v>
      </c>
      <c r="J15" s="1161">
        <v>48.033000000000001</v>
      </c>
      <c r="K15" s="1162">
        <v>50.478000000000002</v>
      </c>
      <c r="L15" s="1161">
        <v>47.045000000000002</v>
      </c>
      <c r="M15" s="1161">
        <v>0</v>
      </c>
      <c r="N15" s="1158">
        <v>47.045000000000002</v>
      </c>
      <c r="O15" s="1159">
        <v>3.4319999999999999</v>
      </c>
      <c r="P15" s="1156">
        <v>84.416000000000025</v>
      </c>
      <c r="Q15" s="1157">
        <v>997.82600000000002</v>
      </c>
      <c r="R15" s="1158">
        <v>1082.2420000000002</v>
      </c>
      <c r="S15" s="1157">
        <v>973.00900000000001</v>
      </c>
      <c r="T15" s="1157">
        <v>0.159</v>
      </c>
      <c r="U15" s="1158">
        <v>973.16800000000001</v>
      </c>
      <c r="V15" s="1163">
        <v>108.746</v>
      </c>
      <c r="W15" s="25"/>
      <c r="Y15" s="26"/>
    </row>
    <row r="16" spans="1:25" s="22" customFormat="1" ht="29.25" customHeight="1" thickTop="1" thickBot="1" x14ac:dyDescent="0.25">
      <c r="A16" s="1258" t="s">
        <v>482</v>
      </c>
      <c r="B16" s="1259">
        <v>105.31399999999999</v>
      </c>
      <c r="C16" s="1260">
        <v>990.27569697599995</v>
      </c>
      <c r="D16" s="1261">
        <v>1095.5896969759999</v>
      </c>
      <c r="E16" s="1260">
        <v>968.22933634143828</v>
      </c>
      <c r="F16" s="1260">
        <v>0.14821916900000001</v>
      </c>
      <c r="G16" s="1261">
        <v>968.37755551043824</v>
      </c>
      <c r="H16" s="1262">
        <v>127.32404624456333</v>
      </c>
      <c r="I16" s="1263">
        <v>3.4319999999999999</v>
      </c>
      <c r="J16" s="1264">
        <v>57.246897370000006</v>
      </c>
      <c r="K16" s="1265">
        <v>60.678897370000008</v>
      </c>
      <c r="L16" s="1264">
        <v>57.103670000000001</v>
      </c>
      <c r="M16" s="1264">
        <v>8.4000000000000009E-5</v>
      </c>
      <c r="N16" s="1261">
        <v>57.103754000000002</v>
      </c>
      <c r="O16" s="1262">
        <v>3.5631161999999996</v>
      </c>
      <c r="P16" s="1259">
        <v>108.746</v>
      </c>
      <c r="Q16" s="1260">
        <v>1047.522594346</v>
      </c>
      <c r="R16" s="1261">
        <v>1156.2685943459999</v>
      </c>
      <c r="S16" s="1260">
        <v>1025.3330063414382</v>
      </c>
      <c r="T16" s="1260">
        <v>0.14830316900000001</v>
      </c>
      <c r="U16" s="1261">
        <v>1025.4813095104382</v>
      </c>
      <c r="V16" s="1261">
        <v>130.88716244456333</v>
      </c>
      <c r="W16" s="25"/>
      <c r="Y16" s="26"/>
    </row>
    <row r="17" ht="14.25" thickTop="1" x14ac:dyDescent="0.25"/>
  </sheetData>
  <mergeCells count="15">
    <mergeCell ref="A1:V1"/>
    <mergeCell ref="A2:V2"/>
    <mergeCell ref="A3:A5"/>
    <mergeCell ref="B3:H3"/>
    <mergeCell ref="I3:O3"/>
    <mergeCell ref="P3:V3"/>
    <mergeCell ref="B4:D4"/>
    <mergeCell ref="E4:G4"/>
    <mergeCell ref="H4:H5"/>
    <mergeCell ref="I4:K4"/>
    <mergeCell ref="L4:N4"/>
    <mergeCell ref="O4:O5"/>
    <mergeCell ref="P4:R4"/>
    <mergeCell ref="S4:U4"/>
    <mergeCell ref="V4:V5"/>
  </mergeCells>
  <phoneticPr fontId="9" type="noConversion"/>
  <printOptions horizontalCentered="1"/>
  <pageMargins left="0.23622047244094491" right="0.23622047244094491" top="0.59055118110236227" bottom="0.59055118110236227" header="0.19685039370078741" footer="0.19685039370078741"/>
  <pageSetup paperSize="9" scale="73" firstPageNumber="32" orientation="portrait" useFirstPageNumber="1" r:id="rId1"/>
  <headerFooter scaleWithDoc="0"/>
  <colBreaks count="1" manualBreakCount="1">
    <brk id="22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Z17"/>
  <sheetViews>
    <sheetView zoomScale="106" zoomScaleNormal="106" zoomScaleSheetLayoutView="89" workbookViewId="0">
      <selection activeCell="X3" sqref="X3"/>
    </sheetView>
  </sheetViews>
  <sheetFormatPr defaultColWidth="9.140625" defaultRowHeight="13.5" x14ac:dyDescent="0.25"/>
  <cols>
    <col min="1" max="1" width="6.5703125" style="28" customWidth="1"/>
    <col min="2" max="2" width="5.28515625" style="24" bestFit="1" customWidth="1"/>
    <col min="3" max="5" width="6.140625" style="24" bestFit="1" customWidth="1"/>
    <col min="6" max="6" width="4.42578125" style="24" customWidth="1"/>
    <col min="7" max="7" width="6.140625" style="24" bestFit="1" customWidth="1"/>
    <col min="8" max="8" width="5.7109375" style="24" customWidth="1"/>
    <col min="9" max="11" width="6.140625" style="24" bestFit="1" customWidth="1"/>
    <col min="12" max="12" width="6.42578125" style="24" bestFit="1" customWidth="1"/>
    <col min="13" max="13" width="4.42578125" style="24" customWidth="1"/>
    <col min="14" max="14" width="6.140625" style="24" bestFit="1" customWidth="1"/>
    <col min="15" max="15" width="6.28515625" style="24" customWidth="1"/>
    <col min="16" max="16" width="6.42578125" style="24" bestFit="1" customWidth="1"/>
    <col min="17" max="17" width="7" style="24" bestFit="1" customWidth="1"/>
    <col min="18" max="18" width="7.28515625" style="24" customWidth="1"/>
    <col min="19" max="19" width="7" style="24" bestFit="1" customWidth="1"/>
    <col min="20" max="20" width="4.5703125" style="24" customWidth="1"/>
    <col min="21" max="21" width="7" style="24" bestFit="1" customWidth="1"/>
    <col min="22" max="22" width="6.42578125" style="24" customWidth="1"/>
    <col min="23" max="23" width="6.5703125" style="24" customWidth="1"/>
    <col min="24" max="16384" width="9.140625" style="24"/>
  </cols>
  <sheetData>
    <row r="1" spans="1:26" ht="30.75" customHeight="1" x14ac:dyDescent="0.25">
      <c r="A1" s="1369" t="s">
        <v>477</v>
      </c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370"/>
      <c r="N1" s="1370"/>
      <c r="O1" s="1370"/>
      <c r="P1" s="1370"/>
      <c r="Q1" s="1370"/>
      <c r="R1" s="1370"/>
      <c r="S1" s="1370"/>
      <c r="T1" s="1370"/>
      <c r="U1" s="1370"/>
      <c r="V1" s="1371"/>
    </row>
    <row r="2" spans="1:26" ht="30.75" customHeight="1" x14ac:dyDescent="0.25">
      <c r="A2" s="1372" t="s">
        <v>237</v>
      </c>
      <c r="B2" s="1373"/>
      <c r="C2" s="1373"/>
      <c r="D2" s="1373"/>
      <c r="E2" s="1373"/>
      <c r="F2" s="1373"/>
      <c r="G2" s="1373"/>
      <c r="H2" s="1373"/>
      <c r="I2" s="1373"/>
      <c r="J2" s="1373"/>
      <c r="K2" s="1373"/>
      <c r="L2" s="1373"/>
      <c r="M2" s="1373"/>
      <c r="N2" s="1373"/>
      <c r="O2" s="1373"/>
      <c r="P2" s="1373"/>
      <c r="Q2" s="1373"/>
      <c r="R2" s="1373"/>
      <c r="S2" s="1373"/>
      <c r="T2" s="1373"/>
      <c r="U2" s="1373"/>
      <c r="V2" s="1374"/>
    </row>
    <row r="3" spans="1:26" s="31" customFormat="1" ht="29.25" customHeight="1" x14ac:dyDescent="0.2">
      <c r="A3" s="1683" t="s">
        <v>0</v>
      </c>
      <c r="B3" s="1686" t="s">
        <v>321</v>
      </c>
      <c r="C3" s="1687"/>
      <c r="D3" s="1687"/>
      <c r="E3" s="1687"/>
      <c r="F3" s="1687"/>
      <c r="G3" s="1687"/>
      <c r="H3" s="1688"/>
      <c r="I3" s="1687" t="s">
        <v>322</v>
      </c>
      <c r="J3" s="1687"/>
      <c r="K3" s="1687"/>
      <c r="L3" s="1687"/>
      <c r="M3" s="1687"/>
      <c r="N3" s="1687"/>
      <c r="O3" s="1688"/>
      <c r="P3" s="1686" t="s">
        <v>323</v>
      </c>
      <c r="Q3" s="1687"/>
      <c r="R3" s="1687"/>
      <c r="S3" s="1687"/>
      <c r="T3" s="1687"/>
      <c r="U3" s="1687"/>
      <c r="V3" s="1689"/>
    </row>
    <row r="4" spans="1:26" s="31" customFormat="1" ht="30.75" customHeight="1" x14ac:dyDescent="0.2">
      <c r="A4" s="1684"/>
      <c r="B4" s="1690" t="s">
        <v>319</v>
      </c>
      <c r="C4" s="1691"/>
      <c r="D4" s="1692"/>
      <c r="E4" s="1690" t="s">
        <v>320</v>
      </c>
      <c r="F4" s="1691"/>
      <c r="G4" s="1692"/>
      <c r="H4" s="1693" t="s">
        <v>115</v>
      </c>
      <c r="I4" s="1690" t="s">
        <v>319</v>
      </c>
      <c r="J4" s="1691"/>
      <c r="K4" s="1692"/>
      <c r="L4" s="1690" t="s">
        <v>320</v>
      </c>
      <c r="M4" s="1691"/>
      <c r="N4" s="1691"/>
      <c r="O4" s="1695" t="s">
        <v>115</v>
      </c>
      <c r="P4" s="1690" t="s">
        <v>319</v>
      </c>
      <c r="Q4" s="1691"/>
      <c r="R4" s="1692"/>
      <c r="S4" s="1690" t="s">
        <v>320</v>
      </c>
      <c r="T4" s="1691"/>
      <c r="U4" s="1692"/>
      <c r="V4" s="1697" t="s">
        <v>115</v>
      </c>
    </row>
    <row r="5" spans="1:26" s="31" customFormat="1" ht="30.75" customHeight="1" x14ac:dyDescent="0.2">
      <c r="A5" s="1685"/>
      <c r="B5" s="674" t="s">
        <v>59</v>
      </c>
      <c r="C5" s="673" t="s">
        <v>60</v>
      </c>
      <c r="D5" s="673" t="s">
        <v>50</v>
      </c>
      <c r="E5" s="674" t="s">
        <v>16</v>
      </c>
      <c r="F5" s="678" t="s">
        <v>142</v>
      </c>
      <c r="G5" s="673" t="s">
        <v>50</v>
      </c>
      <c r="H5" s="1694"/>
      <c r="I5" s="674" t="s">
        <v>59</v>
      </c>
      <c r="J5" s="673" t="s">
        <v>60</v>
      </c>
      <c r="K5" s="673" t="s">
        <v>50</v>
      </c>
      <c r="L5" s="674" t="s">
        <v>16</v>
      </c>
      <c r="M5" s="678" t="s">
        <v>142</v>
      </c>
      <c r="N5" s="677" t="s">
        <v>50</v>
      </c>
      <c r="O5" s="1696"/>
      <c r="P5" s="674" t="s">
        <v>59</v>
      </c>
      <c r="Q5" s="673" t="s">
        <v>60</v>
      </c>
      <c r="R5" s="673" t="s">
        <v>50</v>
      </c>
      <c r="S5" s="674" t="s">
        <v>16</v>
      </c>
      <c r="T5" s="678" t="s">
        <v>142</v>
      </c>
      <c r="U5" s="673" t="s">
        <v>50</v>
      </c>
      <c r="V5" s="1698"/>
    </row>
    <row r="6" spans="1:26" s="31" customFormat="1" ht="30.75" customHeight="1" x14ac:dyDescent="0.2">
      <c r="A6" s="477" t="s">
        <v>95</v>
      </c>
      <c r="B6" s="479" t="s">
        <v>96</v>
      </c>
      <c r="C6" s="479" t="s">
        <v>97</v>
      </c>
      <c r="D6" s="479" t="s">
        <v>98</v>
      </c>
      <c r="E6" s="479" t="s">
        <v>99</v>
      </c>
      <c r="F6" s="486" t="s">
        <v>100</v>
      </c>
      <c r="G6" s="479" t="s">
        <v>101</v>
      </c>
      <c r="H6" s="487" t="s">
        <v>102</v>
      </c>
      <c r="I6" s="479" t="s">
        <v>103</v>
      </c>
      <c r="J6" s="479" t="s">
        <v>104</v>
      </c>
      <c r="K6" s="479" t="s">
        <v>105</v>
      </c>
      <c r="L6" s="479" t="s">
        <v>106</v>
      </c>
      <c r="M6" s="486" t="s">
        <v>107</v>
      </c>
      <c r="N6" s="488" t="s">
        <v>108</v>
      </c>
      <c r="O6" s="486" t="s">
        <v>109</v>
      </c>
      <c r="P6" s="479" t="s">
        <v>110</v>
      </c>
      <c r="Q6" s="479" t="s">
        <v>111</v>
      </c>
      <c r="R6" s="479" t="s">
        <v>112</v>
      </c>
      <c r="S6" s="479" t="s">
        <v>113</v>
      </c>
      <c r="T6" s="486" t="s">
        <v>144</v>
      </c>
      <c r="U6" s="479" t="s">
        <v>161</v>
      </c>
      <c r="V6" s="489" t="s">
        <v>162</v>
      </c>
    </row>
    <row r="7" spans="1:26" s="27" customFormat="1" ht="31.7" customHeight="1" x14ac:dyDescent="0.2">
      <c r="A7" s="224" t="s">
        <v>235</v>
      </c>
      <c r="B7" s="130">
        <v>1.224</v>
      </c>
      <c r="C7" s="129">
        <v>52.722000000000001</v>
      </c>
      <c r="D7" s="131">
        <v>53.945999999999998</v>
      </c>
      <c r="E7" s="130">
        <v>52.57</v>
      </c>
      <c r="F7" s="129">
        <v>0</v>
      </c>
      <c r="G7" s="131">
        <v>52.57</v>
      </c>
      <c r="H7" s="132">
        <v>0.47499999999999998</v>
      </c>
      <c r="I7" s="130">
        <v>54.29</v>
      </c>
      <c r="J7" s="129">
        <v>556.45699999999999</v>
      </c>
      <c r="K7" s="131">
        <v>610.74699999999996</v>
      </c>
      <c r="L7" s="130">
        <v>551.202</v>
      </c>
      <c r="M7" s="129">
        <v>0.57599999999999996</v>
      </c>
      <c r="N7" s="133">
        <v>551.77800000000002</v>
      </c>
      <c r="O7" s="135">
        <v>58.914000000000001</v>
      </c>
      <c r="P7" s="130">
        <v>55.513999999999996</v>
      </c>
      <c r="Q7" s="129">
        <v>609.17899999999997</v>
      </c>
      <c r="R7" s="131">
        <v>664.69299999999998</v>
      </c>
      <c r="S7" s="130">
        <v>603.77200000000005</v>
      </c>
      <c r="T7" s="129">
        <v>0.57599999999999996</v>
      </c>
      <c r="U7" s="131">
        <v>604.34800000000007</v>
      </c>
      <c r="V7" s="134">
        <v>59.389000000000003</v>
      </c>
      <c r="X7" s="25"/>
    </row>
    <row r="8" spans="1:26" s="27" customFormat="1" ht="31.7" customHeight="1" x14ac:dyDescent="0.2">
      <c r="A8" s="224" t="s">
        <v>238</v>
      </c>
      <c r="B8" s="130">
        <v>0.47499999999999998</v>
      </c>
      <c r="C8" s="129">
        <v>31.100999999999999</v>
      </c>
      <c r="D8" s="131">
        <v>31.576000000000001</v>
      </c>
      <c r="E8" s="130">
        <v>30.553000000000001</v>
      </c>
      <c r="F8" s="129">
        <v>0</v>
      </c>
      <c r="G8" s="131">
        <v>30.553000000000001</v>
      </c>
      <c r="H8" s="132">
        <v>0.70399999999999996</v>
      </c>
      <c r="I8" s="130">
        <v>58.914000000000001</v>
      </c>
      <c r="J8" s="129">
        <v>608.12900000000002</v>
      </c>
      <c r="K8" s="131">
        <v>667.04300000000001</v>
      </c>
      <c r="L8" s="130">
        <v>601.88900000000001</v>
      </c>
      <c r="M8" s="129">
        <v>0.33600000000000002</v>
      </c>
      <c r="N8" s="133">
        <v>602.22500000000002</v>
      </c>
      <c r="O8" s="135">
        <v>64.656999999999996</v>
      </c>
      <c r="P8" s="130">
        <v>59.389000000000003</v>
      </c>
      <c r="Q8" s="129">
        <v>639.23</v>
      </c>
      <c r="R8" s="131">
        <v>698.61900000000003</v>
      </c>
      <c r="S8" s="130">
        <v>632.44200000000001</v>
      </c>
      <c r="T8" s="129">
        <v>0.33600000000000002</v>
      </c>
      <c r="U8" s="131">
        <v>632.77800000000002</v>
      </c>
      <c r="V8" s="134">
        <v>65.36099999999999</v>
      </c>
      <c r="X8" s="25"/>
    </row>
    <row r="9" spans="1:26" ht="31.7" customHeight="1" x14ac:dyDescent="0.25">
      <c r="A9" s="224" t="s">
        <v>251</v>
      </c>
      <c r="B9" s="130">
        <v>0.70399999999999996</v>
      </c>
      <c r="C9" s="129">
        <v>37.866999999999997</v>
      </c>
      <c r="D9" s="131">
        <v>38.570999999999998</v>
      </c>
      <c r="E9" s="130">
        <v>36.445999999999998</v>
      </c>
      <c r="F9" s="129">
        <v>0</v>
      </c>
      <c r="G9" s="131">
        <v>36.445999999999998</v>
      </c>
      <c r="H9" s="132">
        <v>2.1219999999999999</v>
      </c>
      <c r="I9" s="130">
        <v>64.656999999999996</v>
      </c>
      <c r="J9" s="129">
        <v>620.00099999999998</v>
      </c>
      <c r="K9" s="131">
        <v>684.6579999999999</v>
      </c>
      <c r="L9" s="130">
        <v>609.53200000000004</v>
      </c>
      <c r="M9" s="129">
        <v>0.28900000000000003</v>
      </c>
      <c r="N9" s="133">
        <v>609.82100000000003</v>
      </c>
      <c r="O9" s="135">
        <v>74.766999999999996</v>
      </c>
      <c r="P9" s="130">
        <v>65.36099999999999</v>
      </c>
      <c r="Q9" s="129">
        <v>657.86799999999994</v>
      </c>
      <c r="R9" s="131">
        <v>723.22899999999993</v>
      </c>
      <c r="S9" s="130">
        <v>645.97800000000007</v>
      </c>
      <c r="T9" s="129">
        <v>0.28900000000000003</v>
      </c>
      <c r="U9" s="131">
        <v>646.26700000000005</v>
      </c>
      <c r="V9" s="134">
        <v>76.888999999999996</v>
      </c>
      <c r="Y9" s="23"/>
    </row>
    <row r="10" spans="1:26" ht="31.7" customHeight="1" x14ac:dyDescent="0.25">
      <c r="A10" s="224" t="s">
        <v>262</v>
      </c>
      <c r="B10" s="130">
        <v>2.1219999999999999</v>
      </c>
      <c r="C10" s="129">
        <v>41.62</v>
      </c>
      <c r="D10" s="131">
        <v>43.741999999999997</v>
      </c>
      <c r="E10" s="130">
        <v>41.820999999999998</v>
      </c>
      <c r="F10" s="129">
        <v>0</v>
      </c>
      <c r="G10" s="131">
        <v>41.820999999999998</v>
      </c>
      <c r="H10" s="132">
        <v>1.9220000000000002</v>
      </c>
      <c r="I10" s="130">
        <v>74.766999999999996</v>
      </c>
      <c r="J10" s="129">
        <v>633.78</v>
      </c>
      <c r="K10" s="131">
        <v>708.54700000000003</v>
      </c>
      <c r="L10" s="130">
        <v>648.18200000000002</v>
      </c>
      <c r="M10" s="129">
        <v>0.24300000000000002</v>
      </c>
      <c r="N10" s="133">
        <v>648.42500000000007</v>
      </c>
      <c r="O10" s="135">
        <v>60.114000000000004</v>
      </c>
      <c r="P10" s="130">
        <v>76.888999999999996</v>
      </c>
      <c r="Q10" s="129">
        <v>675.4</v>
      </c>
      <c r="R10" s="131">
        <v>752.28899999999999</v>
      </c>
      <c r="S10" s="130">
        <v>690.00300000000004</v>
      </c>
      <c r="T10" s="129">
        <v>0.24300000000000002</v>
      </c>
      <c r="U10" s="131">
        <v>690.24600000000009</v>
      </c>
      <c r="V10" s="134">
        <v>62.036000000000001</v>
      </c>
      <c r="Z10" s="23"/>
    </row>
    <row r="11" spans="1:26" ht="31.7" customHeight="1" x14ac:dyDescent="0.25">
      <c r="A11" s="224" t="s">
        <v>280</v>
      </c>
      <c r="B11" s="130">
        <v>1.9220000000000002</v>
      </c>
      <c r="C11" s="129">
        <v>54.851999999999997</v>
      </c>
      <c r="D11" s="131">
        <v>56.773999999999994</v>
      </c>
      <c r="E11" s="130">
        <v>54.661999999999999</v>
      </c>
      <c r="F11" s="129">
        <v>0</v>
      </c>
      <c r="G11" s="131">
        <v>54.661999999999999</v>
      </c>
      <c r="H11" s="132">
        <v>2.11</v>
      </c>
      <c r="I11" s="130">
        <v>60.114000000000004</v>
      </c>
      <c r="J11" s="129">
        <v>673.86599999999999</v>
      </c>
      <c r="K11" s="131">
        <v>733.9799999999999</v>
      </c>
      <c r="L11" s="130">
        <v>678.13199999999995</v>
      </c>
      <c r="M11" s="129">
        <v>0.22</v>
      </c>
      <c r="N11" s="133">
        <v>678.35199999999998</v>
      </c>
      <c r="O11" s="135">
        <v>55.53</v>
      </c>
      <c r="P11" s="130">
        <v>62.036000000000001</v>
      </c>
      <c r="Q11" s="129">
        <v>728.71799999999996</v>
      </c>
      <c r="R11" s="131">
        <v>790.75399999999991</v>
      </c>
      <c r="S11" s="130">
        <v>732.79399999999998</v>
      </c>
      <c r="T11" s="129">
        <v>0.22</v>
      </c>
      <c r="U11" s="131">
        <v>733.01400000000001</v>
      </c>
      <c r="V11" s="134">
        <v>57.64</v>
      </c>
    </row>
    <row r="12" spans="1:26" ht="31.7" customHeight="1" x14ac:dyDescent="0.25">
      <c r="A12" s="224" t="s">
        <v>296</v>
      </c>
      <c r="B12" s="130">
        <v>2.11</v>
      </c>
      <c r="C12" s="129">
        <v>61.295999999999999</v>
      </c>
      <c r="D12" s="131">
        <v>63.405999999999999</v>
      </c>
      <c r="E12" s="130">
        <v>59.966000000000001</v>
      </c>
      <c r="F12" s="129">
        <v>0</v>
      </c>
      <c r="G12" s="131">
        <v>59.966000000000001</v>
      </c>
      <c r="H12" s="132">
        <v>3.2589999999999999</v>
      </c>
      <c r="I12" s="130">
        <v>55.53</v>
      </c>
      <c r="J12" s="129">
        <v>669.57799999999997</v>
      </c>
      <c r="K12" s="131">
        <v>725.10800000000006</v>
      </c>
      <c r="L12" s="130">
        <v>647.21</v>
      </c>
      <c r="M12" s="129">
        <v>0.21100000000000002</v>
      </c>
      <c r="N12" s="133">
        <v>647.42100000000005</v>
      </c>
      <c r="O12" s="135">
        <v>78.173000000000002</v>
      </c>
      <c r="P12" s="130">
        <v>57.64</v>
      </c>
      <c r="Q12" s="129">
        <v>730.87400000000002</v>
      </c>
      <c r="R12" s="131">
        <v>788.51400000000001</v>
      </c>
      <c r="S12" s="130">
        <v>707.17600000000004</v>
      </c>
      <c r="T12" s="129">
        <v>0.21100000000000002</v>
      </c>
      <c r="U12" s="131">
        <v>707.38700000000006</v>
      </c>
      <c r="V12" s="134">
        <v>81.432000000000002</v>
      </c>
      <c r="Y12" s="23"/>
    </row>
    <row r="13" spans="1:26" ht="31.7" customHeight="1" x14ac:dyDescent="0.25">
      <c r="A13" s="224" t="s">
        <v>307</v>
      </c>
      <c r="B13" s="130">
        <v>3.2589999999999999</v>
      </c>
      <c r="C13" s="129">
        <v>66.350999999999999</v>
      </c>
      <c r="D13" s="131">
        <v>69.61</v>
      </c>
      <c r="E13" s="130">
        <v>62.465000000000003</v>
      </c>
      <c r="F13" s="129">
        <v>0</v>
      </c>
      <c r="G13" s="131">
        <v>62.465000000000003</v>
      </c>
      <c r="H13" s="132">
        <v>4.6970000000000001</v>
      </c>
      <c r="I13" s="130">
        <v>78.173000000000002</v>
      </c>
      <c r="J13" s="129">
        <v>649.73199999999997</v>
      </c>
      <c r="K13" s="131">
        <v>727.90499999999997</v>
      </c>
      <c r="L13" s="130">
        <v>628.41899999999998</v>
      </c>
      <c r="M13" s="129">
        <v>0.19700000000000001</v>
      </c>
      <c r="N13" s="133">
        <v>628.61599999999999</v>
      </c>
      <c r="O13" s="135">
        <v>104.34699999999999</v>
      </c>
      <c r="P13" s="130">
        <v>81.432000000000002</v>
      </c>
      <c r="Q13" s="129">
        <v>716.08299999999997</v>
      </c>
      <c r="R13" s="131">
        <v>797.51499999999999</v>
      </c>
      <c r="S13" s="130">
        <v>690.88400000000001</v>
      </c>
      <c r="T13" s="129">
        <v>0.19700000000000001</v>
      </c>
      <c r="U13" s="131">
        <v>691.08100000000002</v>
      </c>
      <c r="V13" s="134">
        <v>109.044</v>
      </c>
      <c r="X13" s="23"/>
      <c r="Y13" s="23"/>
      <c r="Z13" s="23"/>
    </row>
    <row r="14" spans="1:26" ht="31.7" customHeight="1" x14ac:dyDescent="0.25">
      <c r="A14" s="224" t="s">
        <v>348</v>
      </c>
      <c r="B14" s="130">
        <v>4.6970000000000001</v>
      </c>
      <c r="C14" s="129">
        <v>88.631</v>
      </c>
      <c r="D14" s="131">
        <v>93.328000000000003</v>
      </c>
      <c r="E14" s="130">
        <v>89.789000000000001</v>
      </c>
      <c r="F14" s="129">
        <v>0</v>
      </c>
      <c r="G14" s="131">
        <v>89.789000000000001</v>
      </c>
      <c r="H14" s="132">
        <v>3.5470000000000002</v>
      </c>
      <c r="I14" s="130">
        <v>104.34699999999999</v>
      </c>
      <c r="J14" s="129">
        <v>689.57900000000006</v>
      </c>
      <c r="K14" s="131">
        <v>793.92600000000004</v>
      </c>
      <c r="L14" s="130">
        <v>729.42399999999998</v>
      </c>
      <c r="M14" s="129">
        <v>0.192</v>
      </c>
      <c r="N14" s="133">
        <v>729.61599999999999</v>
      </c>
      <c r="O14" s="135">
        <v>65.353999999999999</v>
      </c>
      <c r="P14" s="130">
        <v>109.044</v>
      </c>
      <c r="Q14" s="129">
        <v>778.21</v>
      </c>
      <c r="R14" s="131">
        <v>887.25400000000002</v>
      </c>
      <c r="S14" s="130">
        <v>819.21299999999997</v>
      </c>
      <c r="T14" s="129">
        <v>0.192</v>
      </c>
      <c r="U14" s="131">
        <v>819.40499999999997</v>
      </c>
      <c r="V14" s="134">
        <v>68.900999999999996</v>
      </c>
      <c r="X14" s="23"/>
      <c r="Y14" s="23"/>
      <c r="Z14" s="23"/>
    </row>
    <row r="15" spans="1:26" ht="31.7" customHeight="1" x14ac:dyDescent="0.25">
      <c r="A15" s="224" t="s">
        <v>356</v>
      </c>
      <c r="B15" s="130">
        <v>3.5470000000000002</v>
      </c>
      <c r="C15" s="129">
        <v>118.73099999999999</v>
      </c>
      <c r="D15" s="131">
        <v>122.27799999999999</v>
      </c>
      <c r="E15" s="130">
        <v>112.28100000000001</v>
      </c>
      <c r="F15" s="129">
        <v>0</v>
      </c>
      <c r="G15" s="131">
        <v>112.28100000000001</v>
      </c>
      <c r="H15" s="132">
        <v>9.9990000000000006</v>
      </c>
      <c r="I15" s="130">
        <v>65.353999999999999</v>
      </c>
      <c r="J15" s="129">
        <v>774.46</v>
      </c>
      <c r="K15" s="131">
        <v>839.81399999999996</v>
      </c>
      <c r="L15" s="130">
        <v>765.08799999999997</v>
      </c>
      <c r="M15" s="129">
        <v>0.18</v>
      </c>
      <c r="N15" s="133">
        <v>765.26799999999992</v>
      </c>
      <c r="O15" s="135">
        <v>74.417000000000002</v>
      </c>
      <c r="P15" s="130">
        <v>68.900999999999996</v>
      </c>
      <c r="Q15" s="129">
        <v>893.19100000000003</v>
      </c>
      <c r="R15" s="131">
        <v>962.09199999999998</v>
      </c>
      <c r="S15" s="130">
        <v>877.36899999999991</v>
      </c>
      <c r="T15" s="129">
        <v>0.18</v>
      </c>
      <c r="U15" s="131">
        <v>877.54899999999986</v>
      </c>
      <c r="V15" s="134">
        <v>84.415999999999997</v>
      </c>
      <c r="X15" s="23"/>
      <c r="Y15" s="23"/>
      <c r="Z15" s="23"/>
    </row>
    <row r="16" spans="1:26" ht="31.7" customHeight="1" x14ac:dyDescent="0.25">
      <c r="A16" s="1250" t="s">
        <v>443</v>
      </c>
      <c r="B16" s="1251">
        <v>9.9990000000000006</v>
      </c>
      <c r="C16" s="1252">
        <v>147.685</v>
      </c>
      <c r="D16" s="1253">
        <v>157.684</v>
      </c>
      <c r="E16" s="1251">
        <v>143.35999999999999</v>
      </c>
      <c r="F16" s="1252">
        <v>0</v>
      </c>
      <c r="G16" s="1253">
        <v>143.35999999999999</v>
      </c>
      <c r="H16" s="1254">
        <v>14.312000000000001</v>
      </c>
      <c r="I16" s="1251">
        <v>74.417000000000002</v>
      </c>
      <c r="J16" s="1252">
        <v>850.14099999999996</v>
      </c>
      <c r="K16" s="1253">
        <v>924.55799999999999</v>
      </c>
      <c r="L16" s="1251">
        <v>829.649</v>
      </c>
      <c r="M16" s="1252">
        <v>0.159</v>
      </c>
      <c r="N16" s="1255">
        <v>829.80799999999999</v>
      </c>
      <c r="O16" s="1256">
        <v>94.433999999999997</v>
      </c>
      <c r="P16" s="1251">
        <v>84.415999999999997</v>
      </c>
      <c r="Q16" s="1252">
        <v>997.82600000000002</v>
      </c>
      <c r="R16" s="1253">
        <v>1082.242</v>
      </c>
      <c r="S16" s="1251">
        <v>973.00900000000001</v>
      </c>
      <c r="T16" s="1252">
        <v>0.159</v>
      </c>
      <c r="U16" s="1253">
        <v>973.16800000000001</v>
      </c>
      <c r="V16" s="1257">
        <v>108.746</v>
      </c>
      <c r="X16" s="23"/>
      <c r="Y16" s="23"/>
      <c r="Z16" s="23"/>
    </row>
    <row r="17" spans="1:22" ht="31.7" customHeight="1" x14ac:dyDescent="0.25">
      <c r="A17" s="1035" t="s">
        <v>482</v>
      </c>
      <c r="B17" s="1036">
        <v>14.312000000000001</v>
      </c>
      <c r="C17" s="1037">
        <v>167.9307</v>
      </c>
      <c r="D17" s="1038">
        <v>182.24270000000001</v>
      </c>
      <c r="E17" s="1036">
        <v>168.19890000000001</v>
      </c>
      <c r="F17" s="1037">
        <v>0.14818003900000001</v>
      </c>
      <c r="G17" s="1038">
        <v>168.34708003900002</v>
      </c>
      <c r="H17" s="1039">
        <v>11.808</v>
      </c>
      <c r="I17" s="1036">
        <v>94.433999999999997</v>
      </c>
      <c r="J17" s="1037">
        <v>879.59190999999998</v>
      </c>
      <c r="K17" s="1038">
        <v>974.02591000000007</v>
      </c>
      <c r="L17" s="1036">
        <v>857.13409999999999</v>
      </c>
      <c r="M17" s="1037">
        <v>0</v>
      </c>
      <c r="N17" s="1040">
        <v>857.13409999999999</v>
      </c>
      <c r="O17" s="1041">
        <v>119.07899999999999</v>
      </c>
      <c r="P17" s="1036">
        <v>108.746</v>
      </c>
      <c r="Q17" s="1037">
        <v>1047.52261</v>
      </c>
      <c r="R17" s="1038">
        <v>1156.2686100000001</v>
      </c>
      <c r="S17" s="1036">
        <v>1025.3330000000001</v>
      </c>
      <c r="T17" s="1037">
        <v>0.14818003900000001</v>
      </c>
      <c r="U17" s="1038">
        <v>1025.481180039</v>
      </c>
      <c r="V17" s="1042">
        <v>130.887</v>
      </c>
    </row>
  </sheetData>
  <mergeCells count="15">
    <mergeCell ref="A1:V1"/>
    <mergeCell ref="A2:V2"/>
    <mergeCell ref="A3:A5"/>
    <mergeCell ref="B3:H3"/>
    <mergeCell ref="I3:O3"/>
    <mergeCell ref="P3:V3"/>
    <mergeCell ref="B4:D4"/>
    <mergeCell ref="E4:G4"/>
    <mergeCell ref="H4:H5"/>
    <mergeCell ref="I4:K4"/>
    <mergeCell ref="L4:N4"/>
    <mergeCell ref="O4:O5"/>
    <mergeCell ref="P4:R4"/>
    <mergeCell ref="S4:U4"/>
    <mergeCell ref="V4:V5"/>
  </mergeCells>
  <phoneticPr fontId="9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firstPageNumber="33" orientation="portrait" useFirstPageNumber="1" r:id="rId1"/>
  <headerFooter scaleWithDoc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syncVertical="1" syncRef="A1" transitionEvaluation="1">
    <tabColor rgb="FF00B050"/>
  </sheetPr>
  <dimension ref="A1:T51"/>
  <sheetViews>
    <sheetView zoomScaleNormal="100" zoomScaleSheetLayoutView="115" workbookViewId="0">
      <selection activeCell="Q6" sqref="Q6"/>
    </sheetView>
  </sheetViews>
  <sheetFormatPr defaultColWidth="11" defaultRowHeight="12.75" x14ac:dyDescent="0.2"/>
  <cols>
    <col min="1" max="1" width="10.42578125" style="13" customWidth="1"/>
    <col min="2" max="2" width="6.5703125" style="12" customWidth="1"/>
    <col min="3" max="3" width="7.140625" style="12" customWidth="1"/>
    <col min="4" max="4" width="7.5703125" style="12" customWidth="1"/>
    <col min="5" max="5" width="7.28515625" style="12" customWidth="1"/>
    <col min="6" max="6" width="6.5703125" style="12" customWidth="1"/>
    <col min="7" max="7" width="6.5703125" style="12" bestFit="1" customWidth="1"/>
    <col min="8" max="8" width="7.85546875" style="12" customWidth="1"/>
    <col min="9" max="9" width="6.5703125" style="12" customWidth="1"/>
    <col min="10" max="10" width="7.140625" style="764" customWidth="1"/>
    <col min="11" max="11" width="7.5703125" style="764" customWidth="1"/>
    <col min="12" max="12" width="7.28515625" style="764" customWidth="1"/>
    <col min="13" max="13" width="6.5703125" style="764" customWidth="1"/>
    <col min="14" max="14" width="8.140625" style="764" customWidth="1"/>
    <col min="15" max="15" width="7.85546875" style="764" customWidth="1"/>
    <col min="16" max="16384" width="11" style="12"/>
  </cols>
  <sheetData>
    <row r="1" spans="1:20" s="15" customFormat="1" ht="22.5" customHeight="1" x14ac:dyDescent="0.2">
      <c r="A1" s="1699" t="s">
        <v>505</v>
      </c>
      <c r="B1" s="1700"/>
      <c r="C1" s="1700"/>
      <c r="D1" s="1700"/>
      <c r="E1" s="1700"/>
      <c r="F1" s="1700"/>
      <c r="G1" s="1700"/>
      <c r="H1" s="1700"/>
      <c r="I1" s="1700"/>
      <c r="J1" s="1700"/>
      <c r="K1" s="1700"/>
      <c r="L1" s="1700"/>
      <c r="M1" s="1700"/>
      <c r="N1" s="1700"/>
      <c r="O1" s="1701"/>
    </row>
    <row r="2" spans="1:20" s="15" customFormat="1" ht="15" customHeight="1" x14ac:dyDescent="0.2">
      <c r="A2" s="1702" t="s">
        <v>347</v>
      </c>
      <c r="B2" s="1703"/>
      <c r="C2" s="1703"/>
      <c r="D2" s="1703"/>
      <c r="E2" s="1703"/>
      <c r="F2" s="1703"/>
      <c r="G2" s="1703"/>
      <c r="H2" s="1703"/>
      <c r="I2" s="1703"/>
      <c r="J2" s="1703"/>
      <c r="K2" s="1703"/>
      <c r="L2" s="1703"/>
      <c r="M2" s="1703"/>
      <c r="N2" s="1703"/>
      <c r="O2" s="1704"/>
    </row>
    <row r="3" spans="1:20" s="15" customFormat="1" ht="20.45" customHeight="1" x14ac:dyDescent="0.2">
      <c r="A3" s="1705" t="s">
        <v>51</v>
      </c>
      <c r="B3" s="1706" t="s">
        <v>443</v>
      </c>
      <c r="C3" s="1706"/>
      <c r="D3" s="1706"/>
      <c r="E3" s="1706"/>
      <c r="F3" s="1706"/>
      <c r="G3" s="1706"/>
      <c r="H3" s="1707"/>
      <c r="I3" s="1706" t="s">
        <v>482</v>
      </c>
      <c r="J3" s="1706"/>
      <c r="K3" s="1706"/>
      <c r="L3" s="1706"/>
      <c r="M3" s="1706"/>
      <c r="N3" s="1706"/>
      <c r="O3" s="1707"/>
    </row>
    <row r="4" spans="1:20" s="15" customFormat="1" ht="21.6" customHeight="1" x14ac:dyDescent="0.2">
      <c r="A4" s="1705"/>
      <c r="B4" s="1706" t="s">
        <v>319</v>
      </c>
      <c r="C4" s="1706"/>
      <c r="D4" s="1706"/>
      <c r="E4" s="1706" t="s">
        <v>320</v>
      </c>
      <c r="F4" s="1706"/>
      <c r="G4" s="1706"/>
      <c r="H4" s="1709" t="s">
        <v>115</v>
      </c>
      <c r="I4" s="1706" t="s">
        <v>319</v>
      </c>
      <c r="J4" s="1706"/>
      <c r="K4" s="1706"/>
      <c r="L4" s="1706" t="s">
        <v>320</v>
      </c>
      <c r="M4" s="1706"/>
      <c r="N4" s="1706"/>
      <c r="O4" s="1708" t="s">
        <v>115</v>
      </c>
    </row>
    <row r="5" spans="1:20" s="16" customFormat="1" ht="15.75" customHeight="1" x14ac:dyDescent="0.2">
      <c r="A5" s="1705"/>
      <c r="B5" s="1709" t="s">
        <v>271</v>
      </c>
      <c r="C5" s="1709" t="s">
        <v>61</v>
      </c>
      <c r="D5" s="1709" t="s">
        <v>48</v>
      </c>
      <c r="E5" s="1709" t="s">
        <v>314</v>
      </c>
      <c r="F5" s="1709" t="s">
        <v>272</v>
      </c>
      <c r="G5" s="1709" t="s">
        <v>48</v>
      </c>
      <c r="H5" s="1709"/>
      <c r="I5" s="1709" t="s">
        <v>271</v>
      </c>
      <c r="J5" s="1709" t="s">
        <v>61</v>
      </c>
      <c r="K5" s="1709" t="s">
        <v>48</v>
      </c>
      <c r="L5" s="1709" t="s">
        <v>314</v>
      </c>
      <c r="M5" s="1709" t="s">
        <v>272</v>
      </c>
      <c r="N5" s="1709" t="s">
        <v>48</v>
      </c>
      <c r="O5" s="1708"/>
    </row>
    <row r="6" spans="1:20" s="16" customFormat="1" ht="48.6" customHeight="1" x14ac:dyDescent="0.2">
      <c r="A6" s="1705"/>
      <c r="B6" s="1709"/>
      <c r="C6" s="1709"/>
      <c r="D6" s="1709"/>
      <c r="E6" s="1709"/>
      <c r="F6" s="1709"/>
      <c r="G6" s="1709"/>
      <c r="H6" s="1709"/>
      <c r="I6" s="1709"/>
      <c r="J6" s="1709"/>
      <c r="K6" s="1709"/>
      <c r="L6" s="1709"/>
      <c r="M6" s="1709"/>
      <c r="N6" s="1709"/>
      <c r="O6" s="1708"/>
    </row>
    <row r="7" spans="1:20" s="136" customFormat="1" ht="19.5" customHeight="1" x14ac:dyDescent="0.2">
      <c r="A7" s="490" t="s">
        <v>95</v>
      </c>
      <c r="B7" s="491" t="s">
        <v>96</v>
      </c>
      <c r="C7" s="491" t="s">
        <v>97</v>
      </c>
      <c r="D7" s="491" t="s">
        <v>98</v>
      </c>
      <c r="E7" s="491" t="s">
        <v>99</v>
      </c>
      <c r="F7" s="491" t="s">
        <v>100</v>
      </c>
      <c r="G7" s="491" t="s">
        <v>101</v>
      </c>
      <c r="H7" s="491" t="s">
        <v>102</v>
      </c>
      <c r="I7" s="491" t="s">
        <v>103</v>
      </c>
      <c r="J7" s="491" t="s">
        <v>104</v>
      </c>
      <c r="K7" s="491" t="s">
        <v>105</v>
      </c>
      <c r="L7" s="491" t="s">
        <v>106</v>
      </c>
      <c r="M7" s="491" t="s">
        <v>107</v>
      </c>
      <c r="N7" s="491" t="s">
        <v>108</v>
      </c>
      <c r="O7" s="492" t="s">
        <v>109</v>
      </c>
      <c r="Q7" s="16"/>
      <c r="R7" s="16"/>
      <c r="S7" s="16"/>
      <c r="T7" s="16"/>
    </row>
    <row r="8" spans="1:20" s="15" customFormat="1" ht="18" customHeight="1" x14ac:dyDescent="0.2">
      <c r="A8" s="141" t="s">
        <v>324</v>
      </c>
      <c r="B8" s="445">
        <v>69.3</v>
      </c>
      <c r="C8" s="140">
        <v>773.80600000000004</v>
      </c>
      <c r="D8" s="137">
        <f t="shared" ref="D8:D27" si="0">SUM(B8:C8)</f>
        <v>843.10599999999999</v>
      </c>
      <c r="E8" s="445">
        <v>753.53300000000002</v>
      </c>
      <c r="F8" s="140">
        <v>0.159</v>
      </c>
      <c r="G8" s="137">
        <f>F8+E8</f>
        <v>753.69200000000001</v>
      </c>
      <c r="H8" s="446">
        <v>89.085999999999999</v>
      </c>
      <c r="I8" s="1043">
        <f t="shared" ref="I8:I27" si="1">H8</f>
        <v>89.085999999999999</v>
      </c>
      <c r="J8" s="140">
        <v>781.05566367200004</v>
      </c>
      <c r="K8" s="137">
        <f t="shared" ref="K8:K13" si="2">SUM(I8:J8)</f>
        <v>870.14166367200005</v>
      </c>
      <c r="L8" s="137">
        <v>762.83233792600174</v>
      </c>
      <c r="M8" s="137">
        <v>0.14818003900000001</v>
      </c>
      <c r="N8" s="137">
        <f>SUM(L8:M8)</f>
        <v>762.9805179650017</v>
      </c>
      <c r="O8" s="137">
        <v>107.16073999999999</v>
      </c>
      <c r="Q8" s="16"/>
      <c r="R8" s="16"/>
      <c r="S8" s="16"/>
      <c r="T8" s="16"/>
    </row>
    <row r="9" spans="1:20" s="15" customFormat="1" ht="18" customHeight="1" x14ac:dyDescent="0.2">
      <c r="A9" s="142" t="s">
        <v>29</v>
      </c>
      <c r="B9" s="449">
        <v>5.1470000000000002</v>
      </c>
      <c r="C9" s="138">
        <v>70.021000000000001</v>
      </c>
      <c r="D9" s="139">
        <f t="shared" si="0"/>
        <v>75.168000000000006</v>
      </c>
      <c r="E9" s="449">
        <v>69.858000000000004</v>
      </c>
      <c r="F9" s="138"/>
      <c r="G9" s="139">
        <f>F9+E9</f>
        <v>69.858000000000004</v>
      </c>
      <c r="H9" s="450">
        <v>5.31</v>
      </c>
      <c r="I9" s="493">
        <f t="shared" si="1"/>
        <v>5.31</v>
      </c>
      <c r="J9" s="138">
        <v>69.006396056000014</v>
      </c>
      <c r="K9" s="139">
        <f t="shared" si="2"/>
        <v>74.316396056000016</v>
      </c>
      <c r="L9" s="139">
        <v>65.263999269999999</v>
      </c>
      <c r="M9" s="139"/>
      <c r="N9" s="139">
        <f t="shared" ref="N9:N27" si="3">SUM(L9:M9)</f>
        <v>65.263999269999999</v>
      </c>
      <c r="O9" s="139">
        <v>9.0521999999999991</v>
      </c>
      <c r="Q9" s="16"/>
      <c r="R9" s="16"/>
      <c r="S9" s="16"/>
      <c r="T9" s="16"/>
    </row>
    <row r="10" spans="1:20" s="15" customFormat="1" ht="18" customHeight="1" x14ac:dyDescent="0.2">
      <c r="A10" s="142" t="s">
        <v>32</v>
      </c>
      <c r="B10" s="449">
        <v>0</v>
      </c>
      <c r="C10" s="138">
        <v>8.0000000000000002E-3</v>
      </c>
      <c r="D10" s="139">
        <f t="shared" si="0"/>
        <v>8.0000000000000002E-3</v>
      </c>
      <c r="E10" s="449">
        <v>4.0000000000000001E-3</v>
      </c>
      <c r="F10" s="138"/>
      <c r="G10" s="139">
        <f t="shared" ref="G10" si="4">F10+E10</f>
        <v>4.0000000000000001E-3</v>
      </c>
      <c r="H10" s="450">
        <v>5.0000000000000001E-3</v>
      </c>
      <c r="I10" s="493">
        <f t="shared" si="1"/>
        <v>5.0000000000000001E-3</v>
      </c>
      <c r="J10" s="138">
        <v>1.0232E-2</v>
      </c>
      <c r="K10" s="139">
        <f t="shared" si="2"/>
        <v>1.5231999999999999E-2</v>
      </c>
      <c r="L10" s="139">
        <v>2.8869999999999998E-3</v>
      </c>
      <c r="M10" s="139"/>
      <c r="N10" s="139">
        <f t="shared" si="3"/>
        <v>2.8869999999999998E-3</v>
      </c>
      <c r="O10" s="139">
        <v>1.2725E-2</v>
      </c>
      <c r="Q10" s="16"/>
      <c r="R10" s="16"/>
      <c r="S10" s="16"/>
      <c r="T10" s="16"/>
    </row>
    <row r="11" spans="1:20" s="15" customFormat="1" ht="18" customHeight="1" x14ac:dyDescent="0.2">
      <c r="A11" s="142" t="s">
        <v>30</v>
      </c>
      <c r="B11" s="449">
        <v>3.3000000000000002E-2</v>
      </c>
      <c r="C11" s="138">
        <v>1.52</v>
      </c>
      <c r="D11" s="139">
        <f t="shared" si="0"/>
        <v>1.5529999999999999</v>
      </c>
      <c r="E11" s="449">
        <v>1.3140000000000001</v>
      </c>
      <c r="F11" s="138"/>
      <c r="G11" s="139">
        <f>F11+E11</f>
        <v>1.3140000000000001</v>
      </c>
      <c r="H11" s="450">
        <v>0.24</v>
      </c>
      <c r="I11" s="493">
        <f t="shared" si="1"/>
        <v>0.24</v>
      </c>
      <c r="J11" s="138">
        <v>4.01</v>
      </c>
      <c r="K11" s="139">
        <f t="shared" si="2"/>
        <v>4.25</v>
      </c>
      <c r="L11" s="139">
        <v>3.4100652</v>
      </c>
      <c r="M11" s="139"/>
      <c r="N11" s="139">
        <f t="shared" si="3"/>
        <v>3.4100652</v>
      </c>
      <c r="O11" s="139">
        <v>0.89930999999999994</v>
      </c>
      <c r="Q11" s="16"/>
      <c r="R11" s="16"/>
      <c r="S11" s="16"/>
      <c r="T11" s="16"/>
    </row>
    <row r="12" spans="1:20" s="15" customFormat="1" ht="18" customHeight="1" x14ac:dyDescent="0.2">
      <c r="A12" s="142" t="s">
        <v>31</v>
      </c>
      <c r="B12" s="449">
        <v>2E-3</v>
      </c>
      <c r="C12" s="138">
        <v>0.20600000000000002</v>
      </c>
      <c r="D12" s="139">
        <f t="shared" si="0"/>
        <v>0.20800000000000002</v>
      </c>
      <c r="E12" s="449">
        <v>0.20400000000000001</v>
      </c>
      <c r="F12" s="138"/>
      <c r="G12" s="139">
        <f>F12+E12</f>
        <v>0.20400000000000001</v>
      </c>
      <c r="H12" s="450">
        <v>4.0000000000000001E-3</v>
      </c>
      <c r="I12" s="493">
        <f t="shared" si="1"/>
        <v>4.0000000000000001E-3</v>
      </c>
      <c r="J12" s="138">
        <v>0.18802669999999999</v>
      </c>
      <c r="K12" s="139">
        <f t="shared" si="2"/>
        <v>0.19202669999999999</v>
      </c>
      <c r="L12" s="139">
        <v>0.18636853</v>
      </c>
      <c r="M12" s="139"/>
      <c r="N12" s="139">
        <f t="shared" si="3"/>
        <v>0.18636853</v>
      </c>
      <c r="O12" s="139">
        <v>5.0200000000000002E-3</v>
      </c>
      <c r="Q12" s="16"/>
      <c r="R12" s="16"/>
      <c r="S12" s="16"/>
      <c r="T12" s="16"/>
    </row>
    <row r="13" spans="1:20" s="15" customFormat="1" ht="18" customHeight="1" x14ac:dyDescent="0.2">
      <c r="A13" s="324" t="s">
        <v>69</v>
      </c>
      <c r="B13" s="449">
        <v>0</v>
      </c>
      <c r="C13" s="138">
        <v>0.33300000000000002</v>
      </c>
      <c r="D13" s="139">
        <f t="shared" si="0"/>
        <v>0.33300000000000002</v>
      </c>
      <c r="E13" s="449">
        <v>0.33300000000000002</v>
      </c>
      <c r="F13" s="138"/>
      <c r="G13" s="139">
        <f>F13+E13</f>
        <v>0.33300000000000002</v>
      </c>
      <c r="H13" s="450">
        <v>0</v>
      </c>
      <c r="I13" s="493">
        <f t="shared" si="1"/>
        <v>0</v>
      </c>
      <c r="J13" s="138">
        <v>0.49753358000000003</v>
      </c>
      <c r="K13" s="139">
        <f t="shared" si="2"/>
        <v>0.49753358000000003</v>
      </c>
      <c r="L13" s="139">
        <v>0.49753399999999998</v>
      </c>
      <c r="M13" s="139"/>
      <c r="N13" s="139">
        <f t="shared" si="3"/>
        <v>0.49753399999999998</v>
      </c>
      <c r="O13" s="139">
        <v>0</v>
      </c>
      <c r="Q13" s="16"/>
      <c r="R13" s="16"/>
      <c r="S13" s="16"/>
      <c r="T13" s="16"/>
    </row>
    <row r="14" spans="1:20" s="15" customFormat="1" ht="18" customHeight="1" x14ac:dyDescent="0.2">
      <c r="A14" s="142" t="s">
        <v>77</v>
      </c>
      <c r="B14" s="449">
        <v>4.0000000000000001E-3</v>
      </c>
      <c r="C14" s="138">
        <v>0.33600000000000002</v>
      </c>
      <c r="D14" s="139">
        <f t="shared" si="0"/>
        <v>0.34</v>
      </c>
      <c r="E14" s="449">
        <v>0.33799999999999997</v>
      </c>
      <c r="F14" s="138"/>
      <c r="G14" s="139">
        <f t="shared" ref="G14:G22" si="5">F14+E14</f>
        <v>0.33799999999999997</v>
      </c>
      <c r="H14" s="450">
        <v>2E-3</v>
      </c>
      <c r="I14" s="493">
        <f t="shared" si="1"/>
        <v>2E-3</v>
      </c>
      <c r="J14" s="138">
        <v>0.13058799999999998</v>
      </c>
      <c r="K14" s="139">
        <f t="shared" ref="K14:K27" si="6">SUM(I14:J14)</f>
        <v>0.13258799999999998</v>
      </c>
      <c r="L14" s="139">
        <v>0.13150568000000001</v>
      </c>
      <c r="M14" s="139"/>
      <c r="N14" s="139">
        <f t="shared" si="3"/>
        <v>0.13150568000000001</v>
      </c>
      <c r="O14" s="139">
        <v>5.8423999999999998E-4</v>
      </c>
      <c r="Q14" s="16"/>
      <c r="R14" s="16"/>
      <c r="S14" s="16"/>
      <c r="T14" s="16"/>
    </row>
    <row r="15" spans="1:20" s="15" customFormat="1" ht="18" customHeight="1" x14ac:dyDescent="0.2">
      <c r="A15" s="143" t="s">
        <v>217</v>
      </c>
      <c r="B15" s="449">
        <v>0</v>
      </c>
      <c r="C15" s="138">
        <v>6.7009999999999996</v>
      </c>
      <c r="D15" s="139">
        <f t="shared" si="0"/>
        <v>6.7009999999999996</v>
      </c>
      <c r="E15" s="449">
        <v>6.7009999999999996</v>
      </c>
      <c r="F15" s="138"/>
      <c r="G15" s="139">
        <f t="shared" si="5"/>
        <v>6.7009999999999996</v>
      </c>
      <c r="H15" s="450">
        <v>0</v>
      </c>
      <c r="I15" s="493">
        <f t="shared" si="1"/>
        <v>0</v>
      </c>
      <c r="J15" s="138">
        <v>16.323368300000002</v>
      </c>
      <c r="K15" s="139">
        <f t="shared" si="6"/>
        <v>16.323368300000002</v>
      </c>
      <c r="L15" s="139">
        <v>16.0448293</v>
      </c>
      <c r="M15" s="139"/>
      <c r="N15" s="139">
        <f t="shared" si="3"/>
        <v>16.0448293</v>
      </c>
      <c r="O15" s="139">
        <v>0.27853800000000001</v>
      </c>
      <c r="Q15" s="16"/>
      <c r="R15" s="16"/>
      <c r="S15" s="16"/>
      <c r="T15" s="16"/>
    </row>
    <row r="16" spans="1:20" s="15" customFormat="1" ht="18" customHeight="1" x14ac:dyDescent="0.2">
      <c r="A16" s="143" t="s">
        <v>254</v>
      </c>
      <c r="B16" s="449">
        <v>1.792</v>
      </c>
      <c r="C16" s="138">
        <v>34.39</v>
      </c>
      <c r="D16" s="139">
        <f t="shared" si="0"/>
        <v>36.182000000000002</v>
      </c>
      <c r="E16" s="449">
        <v>34.219000000000001</v>
      </c>
      <c r="F16" s="138"/>
      <c r="G16" s="139">
        <f t="shared" si="5"/>
        <v>34.219000000000001</v>
      </c>
      <c r="H16" s="450">
        <v>1.9650000000000001</v>
      </c>
      <c r="I16" s="493">
        <f t="shared" si="1"/>
        <v>1.9650000000000001</v>
      </c>
      <c r="J16" s="138">
        <v>42.033972124999998</v>
      </c>
      <c r="K16" s="139">
        <f t="shared" si="6"/>
        <v>43.998972125000002</v>
      </c>
      <c r="L16" s="139">
        <v>40.69711117643665</v>
      </c>
      <c r="M16" s="139"/>
      <c r="N16" s="139">
        <f t="shared" si="3"/>
        <v>40.69711117643665</v>
      </c>
      <c r="O16" s="139">
        <v>3.3549000045633504</v>
      </c>
      <c r="Q16" s="16"/>
      <c r="R16" s="16"/>
      <c r="S16" s="16"/>
      <c r="T16" s="16"/>
    </row>
    <row r="17" spans="1:20" s="15" customFormat="1" ht="18" customHeight="1" x14ac:dyDescent="0.2">
      <c r="A17" s="143" t="s">
        <v>185</v>
      </c>
      <c r="B17" s="449">
        <v>3.516</v>
      </c>
      <c r="C17" s="138">
        <v>18.440000000000005</v>
      </c>
      <c r="D17" s="139">
        <f t="shared" si="0"/>
        <v>21.956000000000003</v>
      </c>
      <c r="E17" s="449">
        <v>17.332999999999998</v>
      </c>
      <c r="F17" s="138"/>
      <c r="G17" s="139">
        <f t="shared" si="5"/>
        <v>17.332999999999998</v>
      </c>
      <c r="H17" s="450">
        <v>4.6239999999999997</v>
      </c>
      <c r="I17" s="493">
        <f t="shared" si="1"/>
        <v>4.6239999999999997</v>
      </c>
      <c r="J17" s="138">
        <v>18.164936110000003</v>
      </c>
      <c r="K17" s="139">
        <f t="shared" si="6"/>
        <v>22.788936110000002</v>
      </c>
      <c r="L17" s="139">
        <v>21.510261679999999</v>
      </c>
      <c r="M17" s="139"/>
      <c r="N17" s="139">
        <f t="shared" si="3"/>
        <v>21.510261679999999</v>
      </c>
      <c r="O17" s="139">
        <v>1.27925</v>
      </c>
      <c r="Q17" s="16"/>
      <c r="R17" s="16"/>
      <c r="S17" s="16"/>
      <c r="T17" s="16"/>
    </row>
    <row r="18" spans="1:20" s="15" customFormat="1" ht="18" customHeight="1" x14ac:dyDescent="0.2">
      <c r="A18" s="143" t="s">
        <v>299</v>
      </c>
      <c r="B18" s="449">
        <v>0.60799999999999998</v>
      </c>
      <c r="C18" s="138">
        <v>4.0030000000000001</v>
      </c>
      <c r="D18" s="139">
        <f t="shared" si="0"/>
        <v>4.6109999999999998</v>
      </c>
      <c r="E18" s="449">
        <v>3.7629999999999999</v>
      </c>
      <c r="F18" s="138"/>
      <c r="G18" s="139">
        <f t="shared" si="5"/>
        <v>3.7629999999999999</v>
      </c>
      <c r="H18" s="450">
        <v>0.84799999999999998</v>
      </c>
      <c r="I18" s="493">
        <f t="shared" si="1"/>
        <v>0.84799999999999998</v>
      </c>
      <c r="J18" s="138">
        <v>3.9999939999999996</v>
      </c>
      <c r="K18" s="139">
        <f t="shared" si="6"/>
        <v>4.8479939999999999</v>
      </c>
      <c r="L18" s="139">
        <v>4.4069510000000003</v>
      </c>
      <c r="M18" s="139"/>
      <c r="N18" s="139">
        <f t="shared" si="3"/>
        <v>4.4069510000000003</v>
      </c>
      <c r="O18" s="139">
        <v>0.44075999999999999</v>
      </c>
      <c r="Q18" s="16"/>
      <c r="R18" s="16"/>
      <c r="S18" s="16"/>
      <c r="T18" s="16"/>
    </row>
    <row r="19" spans="1:20" s="15" customFormat="1" ht="18" customHeight="1" x14ac:dyDescent="0.2">
      <c r="A19" s="143" t="s">
        <v>448</v>
      </c>
      <c r="B19" s="449">
        <v>8.0000000000000002E-3</v>
      </c>
      <c r="C19" s="138">
        <v>2.5</v>
      </c>
      <c r="D19" s="139">
        <f t="shared" si="0"/>
        <v>2.508</v>
      </c>
      <c r="E19" s="449">
        <v>2.4929999999999999</v>
      </c>
      <c r="F19" s="138"/>
      <c r="G19" s="139">
        <f t="shared" si="5"/>
        <v>2.4929999999999999</v>
      </c>
      <c r="H19" s="450">
        <v>1.4999999999999999E-2</v>
      </c>
      <c r="I19" s="493">
        <f t="shared" si="1"/>
        <v>1.4999999999999999E-2</v>
      </c>
      <c r="J19" s="138">
        <v>2.5</v>
      </c>
      <c r="K19" s="139">
        <f t="shared" si="6"/>
        <v>2.5150000000000001</v>
      </c>
      <c r="L19" s="139">
        <v>2.4972901900000002</v>
      </c>
      <c r="M19" s="139"/>
      <c r="N19" s="139">
        <f t="shared" si="3"/>
        <v>2.4972901900000002</v>
      </c>
      <c r="O19" s="139">
        <v>1.7777000000000001E-2</v>
      </c>
      <c r="Q19" s="16"/>
      <c r="R19" s="16"/>
      <c r="S19" s="16"/>
      <c r="T19" s="16"/>
    </row>
    <row r="20" spans="1:20" s="15" customFormat="1" ht="18" customHeight="1" x14ac:dyDescent="0.2">
      <c r="A20" s="143" t="s">
        <v>297</v>
      </c>
      <c r="B20" s="449">
        <v>0.156</v>
      </c>
      <c r="C20" s="138">
        <v>8.5090000000000003</v>
      </c>
      <c r="D20" s="139">
        <f t="shared" si="0"/>
        <v>8.6650000000000009</v>
      </c>
      <c r="E20" s="449">
        <v>8.3550000000000004</v>
      </c>
      <c r="F20" s="138"/>
      <c r="G20" s="139">
        <f t="shared" si="5"/>
        <v>8.3550000000000004</v>
      </c>
      <c r="H20" s="450">
        <v>0.311</v>
      </c>
      <c r="I20" s="493">
        <f t="shared" si="1"/>
        <v>0.311</v>
      </c>
      <c r="J20" s="138">
        <v>11.715622003</v>
      </c>
      <c r="K20" s="139">
        <f t="shared" si="6"/>
        <v>12.026622003</v>
      </c>
      <c r="L20" s="139">
        <v>10.684611511</v>
      </c>
      <c r="M20" s="139"/>
      <c r="N20" s="139">
        <f t="shared" si="3"/>
        <v>10.684611511</v>
      </c>
      <c r="O20" s="139">
        <v>1.34151</v>
      </c>
      <c r="Q20" s="16"/>
      <c r="R20" s="16"/>
      <c r="S20" s="16"/>
      <c r="T20" s="16"/>
    </row>
    <row r="21" spans="1:20" s="15" customFormat="1" ht="18" customHeight="1" x14ac:dyDescent="0.2">
      <c r="A21" s="143" t="s">
        <v>331</v>
      </c>
      <c r="B21" s="449">
        <v>0.05</v>
      </c>
      <c r="C21" s="138">
        <v>1</v>
      </c>
      <c r="D21" s="139">
        <f t="shared" si="0"/>
        <v>1.05</v>
      </c>
      <c r="E21" s="449">
        <v>0.70599999999999996</v>
      </c>
      <c r="F21" s="138"/>
      <c r="G21" s="139">
        <f t="shared" si="5"/>
        <v>0.70599999999999996</v>
      </c>
      <c r="H21" s="450">
        <v>0.34399999999999997</v>
      </c>
      <c r="I21" s="493">
        <f t="shared" si="1"/>
        <v>0.34399999999999997</v>
      </c>
      <c r="J21" s="138">
        <v>0.50503900000000002</v>
      </c>
      <c r="K21" s="139">
        <f t="shared" si="6"/>
        <v>0.84903899999999999</v>
      </c>
      <c r="L21" s="137">
        <v>0.74058399999999991</v>
      </c>
      <c r="M21" s="137"/>
      <c r="N21" s="137">
        <f t="shared" si="3"/>
        <v>0.74058399999999991</v>
      </c>
      <c r="O21" s="139">
        <v>0.108566</v>
      </c>
      <c r="Q21" s="16"/>
      <c r="R21" s="16"/>
      <c r="S21" s="16"/>
      <c r="T21" s="16"/>
    </row>
    <row r="22" spans="1:20" s="15" customFormat="1" ht="18" customHeight="1" x14ac:dyDescent="0.2">
      <c r="A22" s="143" t="s">
        <v>458</v>
      </c>
      <c r="B22" s="449">
        <v>0.42899999999999999</v>
      </c>
      <c r="C22" s="138">
        <v>12.641</v>
      </c>
      <c r="D22" s="139">
        <f t="shared" si="0"/>
        <v>13.07</v>
      </c>
      <c r="E22" s="449">
        <v>11.761999999999999</v>
      </c>
      <c r="F22" s="138"/>
      <c r="G22" s="139">
        <f t="shared" si="5"/>
        <v>11.761999999999999</v>
      </c>
      <c r="H22" s="450">
        <v>1.3080000000000001</v>
      </c>
      <c r="I22" s="493">
        <f t="shared" si="1"/>
        <v>1.3080000000000001</v>
      </c>
      <c r="J22" s="138">
        <v>17.20165493</v>
      </c>
      <c r="K22" s="139">
        <f t="shared" si="6"/>
        <v>18.50965493</v>
      </c>
      <c r="L22" s="139">
        <v>16.704555536999997</v>
      </c>
      <c r="M22" s="139"/>
      <c r="N22" s="139">
        <f t="shared" si="3"/>
        <v>16.704555536999997</v>
      </c>
      <c r="O22" s="139">
        <v>1.80528</v>
      </c>
      <c r="Q22" s="16"/>
      <c r="R22" s="16"/>
      <c r="S22" s="16"/>
      <c r="T22" s="16"/>
    </row>
    <row r="23" spans="1:20" s="15" customFormat="1" ht="18" customHeight="1" x14ac:dyDescent="0.2">
      <c r="A23" s="143" t="s">
        <v>351</v>
      </c>
      <c r="B23" s="449">
        <v>0.54900000000000004</v>
      </c>
      <c r="C23" s="138">
        <v>5</v>
      </c>
      <c r="D23" s="139">
        <f t="shared" si="0"/>
        <v>5.5490000000000004</v>
      </c>
      <c r="E23" s="449">
        <v>5.032</v>
      </c>
      <c r="F23" s="138"/>
      <c r="G23" s="139">
        <f>F23+E23</f>
        <v>5.032</v>
      </c>
      <c r="H23" s="450">
        <v>0.51200000000000001</v>
      </c>
      <c r="I23" s="493">
        <f t="shared" si="1"/>
        <v>0.51200000000000001</v>
      </c>
      <c r="J23" s="138">
        <v>5.8113694999999996</v>
      </c>
      <c r="K23" s="139">
        <f>SUM(I23:J23)</f>
        <v>6.3233695000000001</v>
      </c>
      <c r="L23" s="139">
        <v>5.6162465699999995</v>
      </c>
      <c r="M23" s="139"/>
      <c r="N23" s="139">
        <f t="shared" si="3"/>
        <v>5.6162465699999995</v>
      </c>
      <c r="O23" s="139">
        <v>0.70723999999999998</v>
      </c>
      <c r="Q23" s="16"/>
      <c r="R23" s="16"/>
      <c r="S23" s="16"/>
      <c r="T23" s="16"/>
    </row>
    <row r="24" spans="1:20" s="15" customFormat="1" ht="18" customHeight="1" x14ac:dyDescent="0.2">
      <c r="A24" s="143" t="s">
        <v>349</v>
      </c>
      <c r="B24" s="449">
        <v>0.01</v>
      </c>
      <c r="C24" s="138">
        <v>2.5</v>
      </c>
      <c r="D24" s="139">
        <f t="shared" si="0"/>
        <v>2.5099999999999998</v>
      </c>
      <c r="E24" s="449">
        <v>2.492</v>
      </c>
      <c r="F24" s="138"/>
      <c r="G24" s="139">
        <f>F24+E24</f>
        <v>2.492</v>
      </c>
      <c r="H24" s="450">
        <v>1.7999999999999999E-2</v>
      </c>
      <c r="I24" s="493">
        <f t="shared" si="1"/>
        <v>1.7999999999999999E-2</v>
      </c>
      <c r="J24" s="138">
        <v>3.5</v>
      </c>
      <c r="K24" s="139">
        <f>SUM(I24:J24)</f>
        <v>3.5179999999999998</v>
      </c>
      <c r="L24" s="139">
        <v>3.4501559999999998</v>
      </c>
      <c r="M24" s="139"/>
      <c r="N24" s="139">
        <f t="shared" si="3"/>
        <v>3.4501559999999998</v>
      </c>
      <c r="O24" s="139">
        <v>6.7777000000000004E-2</v>
      </c>
      <c r="Q24" s="16"/>
      <c r="R24" s="16"/>
      <c r="S24" s="16"/>
      <c r="T24" s="16"/>
    </row>
    <row r="25" spans="1:20" s="15" customFormat="1" ht="18" customHeight="1" x14ac:dyDescent="0.2">
      <c r="A25" s="143" t="s">
        <v>372</v>
      </c>
      <c r="B25" s="449">
        <v>0.311</v>
      </c>
      <c r="C25" s="138">
        <v>1.2509999999999999</v>
      </c>
      <c r="D25" s="139">
        <f t="shared" si="0"/>
        <v>1.5619999999999998</v>
      </c>
      <c r="E25" s="449">
        <v>1.266</v>
      </c>
      <c r="F25" s="138"/>
      <c r="G25" s="139">
        <f t="shared" ref="G25:G27" si="7">F25+E25</f>
        <v>1.266</v>
      </c>
      <c r="H25" s="450">
        <v>0.29599999999999999</v>
      </c>
      <c r="I25" s="493">
        <f t="shared" si="1"/>
        <v>0.29599999999999999</v>
      </c>
      <c r="J25" s="138">
        <v>3.8013010000000005</v>
      </c>
      <c r="K25" s="139">
        <f t="shared" ref="K25:K26" si="8">SUM(I25:J25)</f>
        <v>4.0973010000000007</v>
      </c>
      <c r="L25" s="139">
        <v>3.8343470000000002</v>
      </c>
      <c r="M25" s="139"/>
      <c r="N25" s="139">
        <f t="shared" si="3"/>
        <v>3.8343470000000002</v>
      </c>
      <c r="O25" s="139">
        <v>0.26311899999999999</v>
      </c>
      <c r="Q25" s="16"/>
      <c r="R25" s="16"/>
      <c r="S25" s="16"/>
      <c r="T25" s="16"/>
    </row>
    <row r="26" spans="1:20" s="15" customFormat="1" ht="18" customHeight="1" x14ac:dyDescent="0.2">
      <c r="A26" s="143" t="s">
        <v>373</v>
      </c>
      <c r="B26" s="449">
        <v>5.6000000000000001E-2</v>
      </c>
      <c r="C26" s="138">
        <v>4.6280000000000001</v>
      </c>
      <c r="D26" s="139">
        <f t="shared" si="0"/>
        <v>4.6840000000000002</v>
      </c>
      <c r="E26" s="449">
        <v>4.258</v>
      </c>
      <c r="F26" s="138"/>
      <c r="G26" s="139">
        <f t="shared" ref="G26" si="9">F26+E26</f>
        <v>4.258</v>
      </c>
      <c r="H26" s="450">
        <v>0.42599999999999999</v>
      </c>
      <c r="I26" s="493">
        <f t="shared" si="1"/>
        <v>0.42599999999999999</v>
      </c>
      <c r="J26" s="138">
        <v>7</v>
      </c>
      <c r="K26" s="139">
        <f t="shared" si="8"/>
        <v>7.4260000000000002</v>
      </c>
      <c r="L26" s="139">
        <v>6.9976947799999998</v>
      </c>
      <c r="M26" s="139"/>
      <c r="N26" s="139">
        <f t="shared" si="3"/>
        <v>6.9976947799999998</v>
      </c>
      <c r="O26" s="139">
        <v>0.42873</v>
      </c>
      <c r="Q26" s="16"/>
      <c r="R26" s="16"/>
      <c r="S26" s="16"/>
      <c r="T26" s="16"/>
    </row>
    <row r="27" spans="1:20" s="15" customFormat="1" ht="18" customHeight="1" x14ac:dyDescent="0.2">
      <c r="A27" s="143" t="s">
        <v>447</v>
      </c>
      <c r="B27" s="449">
        <v>0</v>
      </c>
      <c r="C27" s="138">
        <v>2</v>
      </c>
      <c r="D27" s="139">
        <f t="shared" si="0"/>
        <v>2</v>
      </c>
      <c r="E27" s="449">
        <v>2</v>
      </c>
      <c r="F27" s="138"/>
      <c r="G27" s="139">
        <f t="shared" si="7"/>
        <v>2</v>
      </c>
      <c r="H27" s="450">
        <v>0</v>
      </c>
      <c r="I27" s="493">
        <f t="shared" si="1"/>
        <v>0</v>
      </c>
      <c r="J27" s="138">
        <v>2.82</v>
      </c>
      <c r="K27" s="139">
        <f t="shared" si="6"/>
        <v>2.82</v>
      </c>
      <c r="L27" s="139">
        <v>2.7199999910000003</v>
      </c>
      <c r="M27" s="139"/>
      <c r="N27" s="139">
        <f t="shared" si="3"/>
        <v>2.7199999910000003</v>
      </c>
      <c r="O27" s="139">
        <v>0.10002</v>
      </c>
      <c r="Q27" s="16"/>
      <c r="R27" s="16"/>
      <c r="S27" s="16"/>
      <c r="T27" s="16"/>
    </row>
    <row r="28" spans="1:20" s="15" customFormat="1" ht="18" customHeight="1" x14ac:dyDescent="0.2">
      <c r="A28" s="494" t="s">
        <v>92</v>
      </c>
      <c r="B28" s="495">
        <f t="shared" ref="B28:L28" si="10">SUM(B8:B27)</f>
        <v>81.971000000000032</v>
      </c>
      <c r="C28" s="495">
        <f t="shared" si="10"/>
        <v>949.79300000000012</v>
      </c>
      <c r="D28" s="495">
        <f t="shared" si="10"/>
        <v>1031.7639999999999</v>
      </c>
      <c r="E28" s="495">
        <f t="shared" si="10"/>
        <v>925.96400000000006</v>
      </c>
      <c r="F28" s="495">
        <f t="shared" si="10"/>
        <v>0.159</v>
      </c>
      <c r="G28" s="495">
        <f t="shared" si="10"/>
        <v>926.12299999999993</v>
      </c>
      <c r="H28" s="495">
        <f t="shared" si="10"/>
        <v>105.31400000000001</v>
      </c>
      <c r="I28" s="1044">
        <f t="shared" si="10"/>
        <v>105.31400000000001</v>
      </c>
      <c r="J28" s="495">
        <f t="shared" si="10"/>
        <v>990.27569697599995</v>
      </c>
      <c r="K28" s="495">
        <f t="shared" si="10"/>
        <v>1095.5896969759999</v>
      </c>
      <c r="L28" s="495">
        <f t="shared" si="10"/>
        <v>968.22933634143828</v>
      </c>
      <c r="M28" s="495">
        <f t="shared" ref="M28:O28" si="11">SUM(M8:M27)</f>
        <v>0.14818003900000001</v>
      </c>
      <c r="N28" s="495">
        <f t="shared" si="11"/>
        <v>968.37751638043824</v>
      </c>
      <c r="O28" s="1045">
        <f t="shared" si="11"/>
        <v>127.32404624456333</v>
      </c>
      <c r="Q28" s="16"/>
      <c r="R28" s="16"/>
      <c r="S28" s="16"/>
      <c r="T28" s="16"/>
    </row>
    <row r="29" spans="1:20" s="15" customFormat="1" ht="18" customHeight="1" x14ac:dyDescent="0.2">
      <c r="A29" s="143" t="s">
        <v>176</v>
      </c>
      <c r="B29" s="449">
        <v>7.0000000000000001E-3</v>
      </c>
      <c r="C29" s="138">
        <v>5.9239999999999995</v>
      </c>
      <c r="D29" s="139">
        <f>SUM(B29:C29)</f>
        <v>5.9309999999999992</v>
      </c>
      <c r="E29" s="449">
        <v>5.9039999999999999</v>
      </c>
      <c r="F29" s="138"/>
      <c r="G29" s="139">
        <f>F29+E29</f>
        <v>5.9039999999999999</v>
      </c>
      <c r="H29" s="450">
        <v>2.7E-2</v>
      </c>
      <c r="I29" s="493">
        <f t="shared" ref="I29:I47" si="12">H29</f>
        <v>2.7E-2</v>
      </c>
      <c r="J29" s="138">
        <v>6.2152678599999991</v>
      </c>
      <c r="K29" s="139">
        <f>SUM(I29:J29)</f>
        <v>6.2422678599999992</v>
      </c>
      <c r="L29" s="445">
        <v>6.1795405199999998</v>
      </c>
      <c r="M29" s="138"/>
      <c r="N29" s="139">
        <f t="shared" ref="N29:N46" si="13">SUM(L29:M29)</f>
        <v>6.1795405199999998</v>
      </c>
      <c r="O29" s="139">
        <v>5.1860000000000003E-2</v>
      </c>
      <c r="Q29" s="16"/>
      <c r="R29" s="16"/>
      <c r="S29" s="16"/>
      <c r="T29" s="16"/>
    </row>
    <row r="30" spans="1:20" s="15" customFormat="1" ht="18" customHeight="1" x14ac:dyDescent="0.2">
      <c r="A30" s="143" t="s">
        <v>213</v>
      </c>
      <c r="B30" s="449">
        <v>0.44800000000000001</v>
      </c>
      <c r="C30" s="138">
        <v>18.276</v>
      </c>
      <c r="D30" s="139">
        <f>SUM(B30:C30)</f>
        <v>18.724</v>
      </c>
      <c r="E30" s="449">
        <v>18.077000000000002</v>
      </c>
      <c r="F30" s="138"/>
      <c r="G30" s="139">
        <f t="shared" ref="G30:G35" si="14">F30+E30</f>
        <v>18.077000000000002</v>
      </c>
      <c r="H30" s="450">
        <v>0.64700000000000002</v>
      </c>
      <c r="I30" s="493">
        <f t="shared" si="12"/>
        <v>0.64700000000000002</v>
      </c>
      <c r="J30" s="138">
        <v>18.118747900000002</v>
      </c>
      <c r="K30" s="139">
        <f>SUM(I30:J30)</f>
        <v>18.765747900000001</v>
      </c>
      <c r="L30" s="445">
        <v>18.034604210000001</v>
      </c>
      <c r="M30" s="138"/>
      <c r="N30" s="139">
        <f t="shared" si="13"/>
        <v>18.034604210000001</v>
      </c>
      <c r="O30" s="139">
        <v>0.73093799999999998</v>
      </c>
      <c r="Q30" s="16"/>
      <c r="R30" s="16"/>
      <c r="S30" s="16"/>
      <c r="T30" s="16"/>
    </row>
    <row r="31" spans="1:20" s="15" customFormat="1" ht="18" customHeight="1" x14ac:dyDescent="0.2">
      <c r="A31" s="143" t="s">
        <v>241</v>
      </c>
      <c r="B31" s="449">
        <v>0.14699999999999999</v>
      </c>
      <c r="C31" s="138">
        <v>1.2929999999999999</v>
      </c>
      <c r="D31" s="139">
        <f>SUM(B31:C31)</f>
        <v>1.44</v>
      </c>
      <c r="E31" s="449">
        <v>1.4279999999999999</v>
      </c>
      <c r="F31" s="138"/>
      <c r="G31" s="139">
        <f t="shared" si="14"/>
        <v>1.4279999999999999</v>
      </c>
      <c r="H31" s="450">
        <v>1.2999999999999999E-2</v>
      </c>
      <c r="I31" s="493">
        <f t="shared" si="12"/>
        <v>1.2999999999999999E-2</v>
      </c>
      <c r="J31" s="138">
        <v>1.4882881799999998</v>
      </c>
      <c r="K31" s="139">
        <f>SUM(I31:J31)</f>
        <v>1.5012881799999998</v>
      </c>
      <c r="L31" s="445">
        <v>1.3771471800000001</v>
      </c>
      <c r="M31" s="138"/>
      <c r="N31" s="139">
        <f t="shared" si="13"/>
        <v>1.3771471800000001</v>
      </c>
      <c r="O31" s="139">
        <v>0.123697</v>
      </c>
      <c r="Q31" s="16"/>
      <c r="R31" s="16"/>
      <c r="S31" s="16"/>
      <c r="T31" s="16"/>
    </row>
    <row r="32" spans="1:20" s="15" customFormat="1" ht="18" customHeight="1" x14ac:dyDescent="0.2">
      <c r="A32" s="143" t="s">
        <v>119</v>
      </c>
      <c r="B32" s="449">
        <v>9.0000000000000011E-3</v>
      </c>
      <c r="C32" s="138">
        <v>0.65100000000000002</v>
      </c>
      <c r="D32" s="139">
        <f>SUM(B32:C32)</f>
        <v>0.66</v>
      </c>
      <c r="E32" s="449">
        <v>0.61299999999999999</v>
      </c>
      <c r="F32" s="138"/>
      <c r="G32" s="139">
        <f t="shared" si="14"/>
        <v>0.61299999999999999</v>
      </c>
      <c r="H32" s="450">
        <v>4.8000000000000001E-2</v>
      </c>
      <c r="I32" s="493">
        <f t="shared" si="12"/>
        <v>4.8000000000000001E-2</v>
      </c>
      <c r="J32" s="138">
        <v>0.30676300000000001</v>
      </c>
      <c r="K32" s="139">
        <f>SUM(I32:J32)</f>
        <v>0.354763</v>
      </c>
      <c r="L32" s="445">
        <v>0.30009712999999999</v>
      </c>
      <c r="M32" s="138"/>
      <c r="N32" s="139">
        <f t="shared" si="13"/>
        <v>0.30009712999999999</v>
      </c>
      <c r="O32" s="139">
        <v>5.4399999999999997E-2</v>
      </c>
      <c r="Q32" s="16"/>
      <c r="R32" s="16"/>
      <c r="S32" s="16"/>
      <c r="T32" s="16"/>
    </row>
    <row r="33" spans="1:20" s="15" customFormat="1" ht="18" customHeight="1" x14ac:dyDescent="0.2">
      <c r="A33" s="143" t="s">
        <v>239</v>
      </c>
      <c r="B33" s="449">
        <v>0.183</v>
      </c>
      <c r="C33" s="138">
        <v>1</v>
      </c>
      <c r="D33" s="139">
        <f t="shared" ref="D33:D35" si="15">SUM(B33:C33)</f>
        <v>1.1830000000000001</v>
      </c>
      <c r="E33" s="449">
        <v>1.161</v>
      </c>
      <c r="F33" s="138"/>
      <c r="G33" s="139">
        <f t="shared" si="14"/>
        <v>1.161</v>
      </c>
      <c r="H33" s="450">
        <v>2.1999999999999999E-2</v>
      </c>
      <c r="I33" s="493">
        <f t="shared" si="12"/>
        <v>2.1999999999999999E-2</v>
      </c>
      <c r="J33" s="138">
        <v>0.40744999999999998</v>
      </c>
      <c r="K33" s="139">
        <f t="shared" ref="K33:K40" si="16">SUM(I33:J33)</f>
        <v>0.42945</v>
      </c>
      <c r="L33" s="445">
        <v>0.42820999999999998</v>
      </c>
      <c r="M33" s="138"/>
      <c r="N33" s="139">
        <f t="shared" si="13"/>
        <v>0.42820999999999998</v>
      </c>
      <c r="O33" s="139">
        <v>0</v>
      </c>
      <c r="Q33" s="16"/>
      <c r="R33" s="16"/>
      <c r="S33" s="16"/>
      <c r="T33" s="16"/>
    </row>
    <row r="34" spans="1:20" s="15" customFormat="1" ht="18" customHeight="1" x14ac:dyDescent="0.2">
      <c r="A34" s="143" t="s">
        <v>130</v>
      </c>
      <c r="B34" s="449">
        <v>1.4999999999999999E-2</v>
      </c>
      <c r="C34" s="138">
        <v>0.14599999999999999</v>
      </c>
      <c r="D34" s="139">
        <f t="shared" si="15"/>
        <v>0.16099999999999998</v>
      </c>
      <c r="E34" s="449">
        <v>0.158</v>
      </c>
      <c r="F34" s="138"/>
      <c r="G34" s="139">
        <f t="shared" si="14"/>
        <v>0.158</v>
      </c>
      <c r="H34" s="450">
        <v>3.0000000000000001E-3</v>
      </c>
      <c r="I34" s="493">
        <f t="shared" si="12"/>
        <v>3.0000000000000001E-3</v>
      </c>
      <c r="J34" s="138">
        <v>0.11782000000000001</v>
      </c>
      <c r="K34" s="139">
        <f t="shared" si="16"/>
        <v>0.12082000000000001</v>
      </c>
      <c r="L34" s="445">
        <v>0.115841</v>
      </c>
      <c r="M34" s="138"/>
      <c r="N34" s="139">
        <f t="shared" si="13"/>
        <v>0.115841</v>
      </c>
      <c r="O34" s="139">
        <v>4.5999999999999999E-3</v>
      </c>
      <c r="Q34" s="16"/>
      <c r="R34" s="16"/>
      <c r="S34" s="16"/>
      <c r="T34" s="16"/>
    </row>
    <row r="35" spans="1:20" s="15" customFormat="1" ht="18" customHeight="1" x14ac:dyDescent="0.2">
      <c r="A35" s="143" t="s">
        <v>240</v>
      </c>
      <c r="B35" s="449">
        <v>0.221</v>
      </c>
      <c r="C35" s="138">
        <v>3.92</v>
      </c>
      <c r="D35" s="139">
        <f t="shared" si="15"/>
        <v>4.141</v>
      </c>
      <c r="E35" s="449">
        <v>3.94</v>
      </c>
      <c r="F35" s="138"/>
      <c r="G35" s="139">
        <f t="shared" si="14"/>
        <v>3.94</v>
      </c>
      <c r="H35" s="450">
        <v>0.2</v>
      </c>
      <c r="I35" s="493">
        <f t="shared" si="12"/>
        <v>0.2</v>
      </c>
      <c r="J35" s="138">
        <v>3.9199976999999997</v>
      </c>
      <c r="K35" s="139">
        <f t="shared" si="16"/>
        <v>4.1199976999999999</v>
      </c>
      <c r="L35" s="445">
        <v>4.03724449</v>
      </c>
      <c r="M35" s="138"/>
      <c r="N35" s="139">
        <f t="shared" si="13"/>
        <v>4.03724449</v>
      </c>
      <c r="O35" s="139">
        <v>8.30988E-2</v>
      </c>
      <c r="Q35" s="16"/>
      <c r="R35" s="16"/>
      <c r="S35" s="16"/>
      <c r="T35" s="16"/>
    </row>
    <row r="36" spans="1:20" s="15" customFormat="1" ht="18" customHeight="1" x14ac:dyDescent="0.2">
      <c r="A36" s="143" t="s">
        <v>143</v>
      </c>
      <c r="B36" s="449">
        <v>0.46600000000000003</v>
      </c>
      <c r="C36" s="138">
        <v>7.907</v>
      </c>
      <c r="D36" s="139">
        <f>SUM(B36:C36)</f>
        <v>8.3729999999999993</v>
      </c>
      <c r="E36" s="449">
        <v>6.8739999999999997</v>
      </c>
      <c r="F36" s="138"/>
      <c r="G36" s="139">
        <f>F36+E36</f>
        <v>6.8739999999999997</v>
      </c>
      <c r="H36" s="450">
        <v>1.4990000000000001</v>
      </c>
      <c r="I36" s="493">
        <f t="shared" si="12"/>
        <v>1.4990000000000001</v>
      </c>
      <c r="J36" s="138">
        <v>13.447399999999998</v>
      </c>
      <c r="K36" s="139">
        <f>SUM(I36:J36)</f>
        <v>14.946399999999999</v>
      </c>
      <c r="L36" s="445">
        <v>13.272409529999999</v>
      </c>
      <c r="M36" s="138"/>
      <c r="N36" s="139">
        <f t="shared" si="13"/>
        <v>13.272409529999999</v>
      </c>
      <c r="O36" s="139">
        <v>1.6737089999999999</v>
      </c>
      <c r="Q36" s="16"/>
      <c r="R36" s="16"/>
      <c r="S36" s="16"/>
      <c r="T36" s="16"/>
    </row>
    <row r="37" spans="1:20" s="15" customFormat="1" ht="18" customHeight="1" x14ac:dyDescent="0.2">
      <c r="A37" s="143" t="s">
        <v>255</v>
      </c>
      <c r="B37" s="449">
        <v>1E-3</v>
      </c>
      <c r="C37" s="138">
        <v>0.32900000000000001</v>
      </c>
      <c r="D37" s="139">
        <f t="shared" ref="D37:D40" si="17">SUM(B37:C37)</f>
        <v>0.33</v>
      </c>
      <c r="E37" s="449">
        <v>0.32800000000000001</v>
      </c>
      <c r="F37" s="138"/>
      <c r="G37" s="139">
        <f t="shared" ref="G37:G40" si="18">F37+E37</f>
        <v>0.32800000000000001</v>
      </c>
      <c r="H37" s="450">
        <v>1E-3</v>
      </c>
      <c r="I37" s="493">
        <f t="shared" si="12"/>
        <v>1E-3</v>
      </c>
      <c r="J37" s="138">
        <v>0.30299999999999999</v>
      </c>
      <c r="K37" s="139">
        <f t="shared" si="16"/>
        <v>0.30399999999999999</v>
      </c>
      <c r="L37" s="445">
        <v>0.30348899999999995</v>
      </c>
      <c r="M37" s="138"/>
      <c r="N37" s="139">
        <f t="shared" si="13"/>
        <v>0.30348899999999995</v>
      </c>
      <c r="O37" s="139">
        <v>8.8999999999999995E-4</v>
      </c>
      <c r="Q37" s="16"/>
      <c r="R37" s="16"/>
      <c r="S37" s="16"/>
      <c r="T37" s="16"/>
    </row>
    <row r="38" spans="1:20" s="15" customFormat="1" ht="18" customHeight="1" x14ac:dyDescent="0.2">
      <c r="A38" s="143" t="s">
        <v>190</v>
      </c>
      <c r="B38" s="449">
        <v>2.1999999999999999E-2</v>
      </c>
      <c r="C38" s="138">
        <v>1E-3</v>
      </c>
      <c r="D38" s="139">
        <f t="shared" si="17"/>
        <v>2.3E-2</v>
      </c>
      <c r="E38" s="449">
        <v>2.3E-2</v>
      </c>
      <c r="F38" s="138"/>
      <c r="G38" s="139">
        <f t="shared" si="18"/>
        <v>2.3E-2</v>
      </c>
      <c r="H38" s="450">
        <v>0</v>
      </c>
      <c r="I38" s="493">
        <f t="shared" si="12"/>
        <v>0</v>
      </c>
      <c r="J38" s="138">
        <v>0</v>
      </c>
      <c r="K38" s="139">
        <f t="shared" si="16"/>
        <v>0</v>
      </c>
      <c r="L38" s="445">
        <v>0</v>
      </c>
      <c r="M38" s="138"/>
      <c r="N38" s="139">
        <f t="shared" si="13"/>
        <v>0</v>
      </c>
      <c r="O38" s="139">
        <v>3.8699999999999997E-4</v>
      </c>
      <c r="Q38" s="16"/>
      <c r="R38" s="16"/>
      <c r="S38" s="16"/>
      <c r="T38" s="16"/>
    </row>
    <row r="39" spans="1:20" s="15" customFormat="1" ht="18" customHeight="1" x14ac:dyDescent="0.2">
      <c r="A39" s="143" t="s">
        <v>191</v>
      </c>
      <c r="B39" s="449">
        <v>5.7000000000000002E-2</v>
      </c>
      <c r="C39" s="138">
        <v>0.105</v>
      </c>
      <c r="D39" s="139">
        <f t="shared" si="17"/>
        <v>0.16200000000000001</v>
      </c>
      <c r="E39" s="449">
        <v>6.0999999999999999E-2</v>
      </c>
      <c r="F39" s="138"/>
      <c r="G39" s="139">
        <f t="shared" si="18"/>
        <v>6.0999999999999999E-2</v>
      </c>
      <c r="H39" s="450">
        <v>0.1</v>
      </c>
      <c r="I39" s="493">
        <f t="shared" si="12"/>
        <v>0.1</v>
      </c>
      <c r="J39" s="138">
        <v>4.1113999999999998E-2</v>
      </c>
      <c r="K39" s="139">
        <f t="shared" si="16"/>
        <v>0.14111400000000002</v>
      </c>
      <c r="L39" s="445">
        <v>1.0057959999999999E-2</v>
      </c>
      <c r="M39" s="138"/>
      <c r="N39" s="139">
        <f t="shared" si="13"/>
        <v>1.0057959999999999E-2</v>
      </c>
      <c r="O39" s="139">
        <v>0.13151199999999999</v>
      </c>
      <c r="Q39" s="16"/>
      <c r="R39" s="16"/>
      <c r="S39" s="16"/>
      <c r="T39" s="16"/>
    </row>
    <row r="40" spans="1:20" s="15" customFormat="1" ht="18" customHeight="1" x14ac:dyDescent="0.2">
      <c r="A40" s="143" t="s">
        <v>175</v>
      </c>
      <c r="B40" s="449">
        <v>9.9000000000000005E-2</v>
      </c>
      <c r="C40" s="138">
        <v>1.44</v>
      </c>
      <c r="D40" s="139">
        <f t="shared" si="17"/>
        <v>1.5389999999999999</v>
      </c>
      <c r="E40" s="449">
        <v>1.516</v>
      </c>
      <c r="F40" s="138"/>
      <c r="G40" s="139">
        <f t="shared" si="18"/>
        <v>1.516</v>
      </c>
      <c r="H40" s="450">
        <v>2.3E-2</v>
      </c>
      <c r="I40" s="493">
        <f t="shared" si="12"/>
        <v>2.3E-2</v>
      </c>
      <c r="J40" s="138">
        <v>1.6799980399999999</v>
      </c>
      <c r="K40" s="139">
        <f t="shared" si="16"/>
        <v>1.7029980399999998</v>
      </c>
      <c r="L40" s="445">
        <v>1.7026971399999999</v>
      </c>
      <c r="M40" s="138"/>
      <c r="N40" s="139">
        <f t="shared" si="13"/>
        <v>1.7026971399999999</v>
      </c>
      <c r="O40" s="139">
        <v>2.0970000000000001E-5</v>
      </c>
      <c r="Q40" s="16"/>
      <c r="R40" s="16"/>
      <c r="S40" s="16"/>
      <c r="T40" s="16"/>
    </row>
    <row r="41" spans="1:20" s="15" customFormat="1" ht="18" customHeight="1" x14ac:dyDescent="0.2">
      <c r="A41" s="143" t="s">
        <v>281</v>
      </c>
      <c r="B41" s="449">
        <v>0.10299999999999999</v>
      </c>
      <c r="C41" s="138">
        <v>0.95</v>
      </c>
      <c r="D41" s="139">
        <f>SUM(B41:C41)</f>
        <v>1.0529999999999999</v>
      </c>
      <c r="E41" s="449">
        <v>0.89900000000000002</v>
      </c>
      <c r="F41" s="138"/>
      <c r="G41" s="139">
        <f>F41+E41</f>
        <v>0.89900000000000002</v>
      </c>
      <c r="H41" s="450">
        <v>0.154</v>
      </c>
      <c r="I41" s="493">
        <f t="shared" si="12"/>
        <v>0.154</v>
      </c>
      <c r="J41" s="138">
        <v>0.54655600000000004</v>
      </c>
      <c r="K41" s="139">
        <f>SUM(I41:J41)</f>
        <v>0.70055600000000007</v>
      </c>
      <c r="L41" s="445">
        <v>0.64650101999999998</v>
      </c>
      <c r="M41" s="138"/>
      <c r="N41" s="139">
        <f t="shared" si="13"/>
        <v>0.64650101999999998</v>
      </c>
      <c r="O41" s="139">
        <v>5.3554999999999998E-2</v>
      </c>
      <c r="Q41" s="16"/>
      <c r="R41" s="16"/>
      <c r="S41" s="16"/>
      <c r="T41" s="16"/>
    </row>
    <row r="42" spans="1:20" s="15" customFormat="1" ht="18" customHeight="1" x14ac:dyDescent="0.2">
      <c r="A42" s="143" t="s">
        <v>374</v>
      </c>
      <c r="B42" s="449">
        <v>0.65600000000000003</v>
      </c>
      <c r="C42" s="138">
        <v>2.1259999999999999</v>
      </c>
      <c r="D42" s="139">
        <f t="shared" ref="D42:D46" si="19">SUM(B42:C42)</f>
        <v>2.782</v>
      </c>
      <c r="E42" s="449">
        <v>2.5910000000000002</v>
      </c>
      <c r="F42" s="138"/>
      <c r="G42" s="139">
        <f t="shared" ref="G42:G48" si="20">F42+E42</f>
        <v>2.5910000000000002</v>
      </c>
      <c r="H42" s="450">
        <v>0.19</v>
      </c>
      <c r="I42" s="493">
        <f t="shared" si="12"/>
        <v>0.19</v>
      </c>
      <c r="J42" s="138">
        <v>2.0846799999999996</v>
      </c>
      <c r="K42" s="139">
        <f t="shared" ref="K42:K46" si="21">SUM(I42:J42)</f>
        <v>2.2746799999999996</v>
      </c>
      <c r="L42" s="445">
        <v>2.0923357600000001</v>
      </c>
      <c r="M42" s="138"/>
      <c r="N42" s="139">
        <f t="shared" si="13"/>
        <v>2.0923357600000001</v>
      </c>
      <c r="O42" s="139">
        <v>0.18262</v>
      </c>
      <c r="Q42" s="16"/>
      <c r="R42" s="16"/>
      <c r="S42" s="16"/>
      <c r="T42" s="16"/>
    </row>
    <row r="43" spans="1:20" s="15" customFormat="1" ht="18" customHeight="1" x14ac:dyDescent="0.2">
      <c r="A43" s="143" t="s">
        <v>350</v>
      </c>
      <c r="B43" s="449">
        <v>7.0000000000000001E-3</v>
      </c>
      <c r="C43" s="138">
        <v>0.75</v>
      </c>
      <c r="D43" s="139">
        <f t="shared" si="19"/>
        <v>0.75700000000000001</v>
      </c>
      <c r="E43" s="449">
        <v>0.58499999999999996</v>
      </c>
      <c r="F43" s="138"/>
      <c r="G43" s="139">
        <f t="shared" si="20"/>
        <v>0.58499999999999996</v>
      </c>
      <c r="H43" s="450">
        <v>0.17199999999999999</v>
      </c>
      <c r="I43" s="493">
        <f t="shared" si="12"/>
        <v>0.17199999999999999</v>
      </c>
      <c r="J43" s="138">
        <v>0.11956399999999999</v>
      </c>
      <c r="K43" s="139">
        <f t="shared" si="21"/>
        <v>0.29156399999999999</v>
      </c>
      <c r="L43" s="445">
        <v>0.29143036</v>
      </c>
      <c r="M43" s="138"/>
      <c r="N43" s="139">
        <f t="shared" si="13"/>
        <v>0.29143036</v>
      </c>
      <c r="O43" s="139">
        <v>4.3000000000000001E-7</v>
      </c>
      <c r="Q43" s="16"/>
      <c r="R43" s="16"/>
      <c r="S43" s="16"/>
      <c r="T43" s="16"/>
    </row>
    <row r="44" spans="1:20" s="15" customFormat="1" ht="18" customHeight="1" x14ac:dyDescent="0.2">
      <c r="A44" s="143" t="s">
        <v>375</v>
      </c>
      <c r="B44" s="449">
        <v>4.0000000000000001E-3</v>
      </c>
      <c r="C44" s="138">
        <v>0.3</v>
      </c>
      <c r="D44" s="139">
        <f t="shared" ref="D44:D45" si="22">SUM(B44:C44)</f>
        <v>0.30399999999999999</v>
      </c>
      <c r="E44" s="449">
        <v>0.28899999999999998</v>
      </c>
      <c r="F44" s="138"/>
      <c r="G44" s="139">
        <f t="shared" ref="G44:G45" si="23">F44+E44</f>
        <v>0.28899999999999998</v>
      </c>
      <c r="H44" s="450">
        <v>1.7000000000000001E-2</v>
      </c>
      <c r="I44" s="493">
        <f t="shared" ref="I44:I45" si="24">H44</f>
        <v>1.7000000000000001E-2</v>
      </c>
      <c r="J44" s="138">
        <v>0.25005500000000003</v>
      </c>
      <c r="K44" s="139">
        <f t="shared" ref="K44:K45" si="25">SUM(I44:J44)</f>
        <v>0.26705500000000004</v>
      </c>
      <c r="L44" s="445">
        <v>0.257905</v>
      </c>
      <c r="M44" s="138"/>
      <c r="N44" s="139">
        <f t="shared" si="13"/>
        <v>0.257905</v>
      </c>
      <c r="O44" s="139">
        <v>8.9300000000000004E-3</v>
      </c>
      <c r="Q44" s="16"/>
      <c r="R44" s="16"/>
      <c r="S44" s="16"/>
      <c r="T44" s="16"/>
    </row>
    <row r="45" spans="1:20" s="15" customFormat="1" ht="18" customHeight="1" x14ac:dyDescent="0.2">
      <c r="A45" s="143" t="s">
        <v>33</v>
      </c>
      <c r="B45" s="449">
        <v>0</v>
      </c>
      <c r="C45" s="138">
        <v>2.83</v>
      </c>
      <c r="D45" s="139">
        <f t="shared" si="22"/>
        <v>2.83</v>
      </c>
      <c r="E45" s="449">
        <v>2.5339999999999998</v>
      </c>
      <c r="F45" s="138"/>
      <c r="G45" s="139">
        <f t="shared" si="23"/>
        <v>2.5339999999999998</v>
      </c>
      <c r="H45" s="450">
        <v>0.29499999999999998</v>
      </c>
      <c r="I45" s="493">
        <f t="shared" si="24"/>
        <v>0.29499999999999998</v>
      </c>
      <c r="J45" s="138">
        <v>7.3678528600000011</v>
      </c>
      <c r="K45" s="139">
        <f t="shared" si="25"/>
        <v>7.662852860000001</v>
      </c>
      <c r="L45" s="445">
        <v>7.2132441300000014</v>
      </c>
      <c r="M45" s="138"/>
      <c r="N45" s="139">
        <f t="shared" si="13"/>
        <v>7.2132441300000014</v>
      </c>
      <c r="O45" s="139">
        <v>0.44999</v>
      </c>
      <c r="Q45" s="16"/>
      <c r="R45" s="16"/>
      <c r="S45" s="16"/>
      <c r="T45" s="16"/>
    </row>
    <row r="46" spans="1:20" s="15" customFormat="1" ht="18" customHeight="1" x14ac:dyDescent="0.2">
      <c r="A46" s="143" t="s">
        <v>446</v>
      </c>
      <c r="B46" s="449">
        <v>0</v>
      </c>
      <c r="C46" s="138">
        <v>8.5000000000000006E-2</v>
      </c>
      <c r="D46" s="139">
        <f t="shared" si="19"/>
        <v>8.5000000000000006E-2</v>
      </c>
      <c r="E46" s="449">
        <v>6.4000000000000001E-2</v>
      </c>
      <c r="F46" s="138"/>
      <c r="G46" s="139">
        <f t="shared" si="20"/>
        <v>6.4000000000000001E-2</v>
      </c>
      <c r="H46" s="450">
        <v>2.1000000000000001E-2</v>
      </c>
      <c r="I46" s="493">
        <f t="shared" si="12"/>
        <v>2.1000000000000001E-2</v>
      </c>
      <c r="J46" s="138">
        <v>0.74999983000000003</v>
      </c>
      <c r="K46" s="139">
        <f t="shared" si="21"/>
        <v>0.77099983000000005</v>
      </c>
      <c r="L46" s="445">
        <v>0.76854168999999994</v>
      </c>
      <c r="M46" s="138"/>
      <c r="N46" s="139">
        <f t="shared" si="13"/>
        <v>0.76854168999999994</v>
      </c>
      <c r="O46" s="139">
        <v>2.856E-3</v>
      </c>
      <c r="Q46" s="16"/>
      <c r="R46" s="16"/>
      <c r="S46" s="16"/>
      <c r="T46" s="16"/>
    </row>
    <row r="47" spans="1:20" s="15" customFormat="1" ht="18" customHeight="1" x14ac:dyDescent="0.2">
      <c r="A47" s="1266" t="s">
        <v>123</v>
      </c>
      <c r="B47" s="447"/>
      <c r="C47" s="245"/>
      <c r="D47" s="139">
        <f>SUM(B47:C47)</f>
        <v>0</v>
      </c>
      <c r="E47" s="447"/>
      <c r="F47" s="245"/>
      <c r="G47" s="139">
        <f t="shared" si="20"/>
        <v>0</v>
      </c>
      <c r="H47" s="448"/>
      <c r="I47" s="493">
        <f t="shared" si="12"/>
        <v>0</v>
      </c>
      <c r="J47" s="245">
        <v>7.6351000000000002E-2</v>
      </c>
      <c r="K47" s="139">
        <f>SUM(I47:J47)</f>
        <v>7.6351000000000002E-2</v>
      </c>
      <c r="L47" s="445">
        <v>7.2287749999999998E-2</v>
      </c>
      <c r="M47" s="138"/>
      <c r="N47" s="139">
        <f t="shared" ref="N47" si="26">SUM(L47:M47)</f>
        <v>7.2287749999999998E-2</v>
      </c>
      <c r="O47" s="139">
        <v>4.0600000000000002E-3</v>
      </c>
      <c r="Q47" s="16"/>
      <c r="R47" s="16"/>
      <c r="S47" s="16"/>
      <c r="T47" s="16"/>
    </row>
    <row r="48" spans="1:20" s="15" customFormat="1" ht="18" customHeight="1" x14ac:dyDescent="0.2">
      <c r="A48" s="1266" t="s">
        <v>488</v>
      </c>
      <c r="B48" s="447"/>
      <c r="C48" s="245"/>
      <c r="D48" s="139">
        <f>SUM(B48:C48)</f>
        <v>0</v>
      </c>
      <c r="E48" s="447"/>
      <c r="F48" s="245"/>
      <c r="G48" s="139">
        <f t="shared" si="20"/>
        <v>0</v>
      </c>
      <c r="H48" s="448"/>
      <c r="I48" s="493">
        <f>H48</f>
        <v>0</v>
      </c>
      <c r="J48" s="245">
        <v>5.9919999999999999E-3</v>
      </c>
      <c r="K48" s="139">
        <f>SUM(I48:J48)</f>
        <v>5.9919999999999999E-3</v>
      </c>
      <c r="L48" s="445">
        <v>0</v>
      </c>
      <c r="M48" s="138"/>
      <c r="N48" s="139">
        <f>SUM(L48:M48)</f>
        <v>0</v>
      </c>
      <c r="O48" s="139">
        <v>5.9919999999999999E-3</v>
      </c>
      <c r="Q48" s="16"/>
      <c r="R48" s="16"/>
      <c r="S48" s="16"/>
      <c r="T48" s="16"/>
    </row>
    <row r="49" spans="1:20" s="15" customFormat="1" ht="18" customHeight="1" x14ac:dyDescent="0.2">
      <c r="A49" s="494" t="s">
        <v>93</v>
      </c>
      <c r="B49" s="495">
        <f>SUM(B29:B48)</f>
        <v>2.4449999999999998</v>
      </c>
      <c r="C49" s="495">
        <f t="shared" ref="C49:H49" si="27">SUM(C29:C48)</f>
        <v>48.032999999999994</v>
      </c>
      <c r="D49" s="495">
        <f t="shared" si="27"/>
        <v>50.477999999999994</v>
      </c>
      <c r="E49" s="495">
        <f t="shared" si="27"/>
        <v>47.045000000000016</v>
      </c>
      <c r="F49" s="495">
        <f t="shared" si="27"/>
        <v>0</v>
      </c>
      <c r="G49" s="495">
        <f t="shared" si="27"/>
        <v>47.045000000000016</v>
      </c>
      <c r="H49" s="495">
        <f t="shared" si="27"/>
        <v>3.4320000000000004</v>
      </c>
      <c r="I49" s="495">
        <f t="shared" ref="I49:O49" si="28">SUM(I29:I48)</f>
        <v>3.4320000000000004</v>
      </c>
      <c r="J49" s="495">
        <f t="shared" si="28"/>
        <v>57.246897369999999</v>
      </c>
      <c r="K49" s="495">
        <f t="shared" si="28"/>
        <v>60.678897369999994</v>
      </c>
      <c r="L49" s="495">
        <f t="shared" si="28"/>
        <v>57.103583869999994</v>
      </c>
      <c r="M49" s="495">
        <f t="shared" si="28"/>
        <v>0</v>
      </c>
      <c r="N49" s="495">
        <f t="shared" si="28"/>
        <v>57.103583869999994</v>
      </c>
      <c r="O49" s="495">
        <f t="shared" si="28"/>
        <v>3.5631161999999996</v>
      </c>
      <c r="Q49" s="16"/>
      <c r="R49" s="16"/>
      <c r="S49" s="16"/>
      <c r="T49" s="16"/>
    </row>
    <row r="50" spans="1:20" s="15" customFormat="1" ht="18" customHeight="1" thickBot="1" x14ac:dyDescent="0.25">
      <c r="A50" s="496" t="s">
        <v>133</v>
      </c>
      <c r="B50" s="498">
        <f t="shared" ref="B50:H50" si="29">B49+B28</f>
        <v>84.416000000000025</v>
      </c>
      <c r="C50" s="497">
        <f t="shared" si="29"/>
        <v>997.82600000000014</v>
      </c>
      <c r="D50" s="497">
        <f t="shared" si="29"/>
        <v>1082.242</v>
      </c>
      <c r="E50" s="497">
        <f t="shared" si="29"/>
        <v>973.00900000000001</v>
      </c>
      <c r="F50" s="497">
        <f t="shared" si="29"/>
        <v>0.159</v>
      </c>
      <c r="G50" s="497">
        <f t="shared" si="29"/>
        <v>973.16799999999989</v>
      </c>
      <c r="H50" s="497">
        <f t="shared" si="29"/>
        <v>108.74600000000001</v>
      </c>
      <c r="I50" s="497">
        <f t="shared" ref="I50:O50" si="30">I49+I28</f>
        <v>108.74600000000001</v>
      </c>
      <c r="J50" s="497">
        <f t="shared" si="30"/>
        <v>1047.522594346</v>
      </c>
      <c r="K50" s="497">
        <f t="shared" si="30"/>
        <v>1156.2685943459999</v>
      </c>
      <c r="L50" s="497">
        <f t="shared" si="30"/>
        <v>1025.3329202114382</v>
      </c>
      <c r="M50" s="497">
        <f t="shared" si="30"/>
        <v>0.14818003900000001</v>
      </c>
      <c r="N50" s="497">
        <f t="shared" si="30"/>
        <v>1025.4811002504382</v>
      </c>
      <c r="O50" s="1046">
        <f t="shared" si="30"/>
        <v>130.88716244456333</v>
      </c>
      <c r="Q50" s="16"/>
      <c r="R50" s="16"/>
      <c r="S50" s="16"/>
      <c r="T50" s="16"/>
    </row>
    <row r="51" spans="1:20" ht="13.5" thickTop="1" x14ac:dyDescent="0.2">
      <c r="A51" s="376"/>
    </row>
  </sheetData>
  <mergeCells count="23">
    <mergeCell ref="H4:H6"/>
    <mergeCell ref="B5:B6"/>
    <mergeCell ref="C5:C6"/>
    <mergeCell ref="D5:D6"/>
    <mergeCell ref="E5:E6"/>
    <mergeCell ref="F5:F6"/>
    <mergeCell ref="G5:G6"/>
    <mergeCell ref="A1:O1"/>
    <mergeCell ref="A2:O2"/>
    <mergeCell ref="A3:A6"/>
    <mergeCell ref="I3:O3"/>
    <mergeCell ref="I4:K4"/>
    <mergeCell ref="L4:N4"/>
    <mergeCell ref="O4:O6"/>
    <mergeCell ref="L5:L6"/>
    <mergeCell ref="M5:M6"/>
    <mergeCell ref="N5:N6"/>
    <mergeCell ref="I5:I6"/>
    <mergeCell ref="J5:J6"/>
    <mergeCell ref="K5:K6"/>
    <mergeCell ref="B3:H3"/>
    <mergeCell ref="B4:D4"/>
    <mergeCell ref="E4:G4"/>
  </mergeCells>
  <printOptions horizontalCentered="1"/>
  <pageMargins left="0.39370078740157483" right="0.39370078740157483" top="0.51181102362204722" bottom="0.47244094488188981" header="0.19685039370078741" footer="0.19685039370078741"/>
  <pageSetup paperSize="9" scale="85" firstPageNumber="34" orientation="portrait" useFirstPageNumber="1" r:id="rId1"/>
  <headerFooter scaleWithDoc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Q48"/>
  <sheetViews>
    <sheetView zoomScaleNormal="100" zoomScaleSheetLayoutView="100" workbookViewId="0">
      <pane xSplit="2" ySplit="3" topLeftCell="C4" activePane="bottomRight" state="frozen"/>
      <selection activeCell="V88" sqref="V88"/>
      <selection pane="topRight" activeCell="V88" sqref="V88"/>
      <selection pane="bottomLeft" activeCell="V88" sqref="V88"/>
      <selection pane="bottomRight" activeCell="P4" sqref="P4"/>
    </sheetView>
  </sheetViews>
  <sheetFormatPr defaultColWidth="9.140625" defaultRowHeight="12.75" x14ac:dyDescent="0.2"/>
  <cols>
    <col min="1" max="1" width="10.42578125" style="29" customWidth="1"/>
    <col min="2" max="2" width="6.5703125" style="42" customWidth="1"/>
    <col min="3" max="12" width="7.42578125" style="17" customWidth="1"/>
    <col min="13" max="13" width="7.42578125" style="30" customWidth="1"/>
    <col min="14" max="14" width="8.7109375" style="29" customWidth="1"/>
    <col min="15" max="15" width="9.5703125" style="29" customWidth="1"/>
    <col min="16" max="16384" width="9.140625" style="29"/>
  </cols>
  <sheetData>
    <row r="1" spans="1:17" s="31" customFormat="1" ht="20.45" customHeight="1" x14ac:dyDescent="0.2">
      <c r="A1" s="1369" t="s">
        <v>478</v>
      </c>
      <c r="B1" s="1370"/>
      <c r="C1" s="1370"/>
      <c r="D1" s="1370"/>
      <c r="E1" s="1370"/>
      <c r="F1" s="1370"/>
      <c r="G1" s="1370"/>
      <c r="H1" s="1370"/>
      <c r="I1" s="1370"/>
      <c r="J1" s="1370"/>
      <c r="K1" s="1370"/>
      <c r="L1" s="1370"/>
      <c r="M1" s="1371"/>
    </row>
    <row r="2" spans="1:17" ht="20.45" customHeight="1" x14ac:dyDescent="0.2">
      <c r="A2" s="1372" t="s">
        <v>347</v>
      </c>
      <c r="B2" s="1373"/>
      <c r="C2" s="1373"/>
      <c r="D2" s="1373"/>
      <c r="E2" s="1373"/>
      <c r="F2" s="1373"/>
      <c r="G2" s="1373"/>
      <c r="H2" s="1373"/>
      <c r="I2" s="1373"/>
      <c r="J2" s="1373"/>
      <c r="K2" s="1373"/>
      <c r="L2" s="1373"/>
      <c r="M2" s="1374"/>
    </row>
    <row r="3" spans="1:17" s="33" customFormat="1" ht="31.9" customHeight="1" x14ac:dyDescent="0.2">
      <c r="A3" s="671" t="s">
        <v>71</v>
      </c>
      <c r="B3" s="672" t="s">
        <v>0</v>
      </c>
      <c r="C3" s="673" t="s">
        <v>52</v>
      </c>
      <c r="D3" s="674" t="s">
        <v>53</v>
      </c>
      <c r="E3" s="674" t="s">
        <v>54</v>
      </c>
      <c r="F3" s="674" t="s">
        <v>72</v>
      </c>
      <c r="G3" s="674" t="s">
        <v>73</v>
      </c>
      <c r="H3" s="674" t="s">
        <v>74</v>
      </c>
      <c r="I3" s="674" t="s">
        <v>56</v>
      </c>
      <c r="J3" s="674" t="s">
        <v>57</v>
      </c>
      <c r="K3" s="674" t="s">
        <v>55</v>
      </c>
      <c r="L3" s="674" t="s">
        <v>58</v>
      </c>
      <c r="M3" s="675" t="s">
        <v>50</v>
      </c>
    </row>
    <row r="4" spans="1:17" ht="16.149999999999999" customHeight="1" x14ac:dyDescent="0.2">
      <c r="A4" s="82" t="s">
        <v>214</v>
      </c>
      <c r="B4" s="1710" t="s">
        <v>307</v>
      </c>
      <c r="C4" s="86">
        <v>6.1630000000000003</v>
      </c>
      <c r="D4" s="117"/>
      <c r="E4" s="117"/>
      <c r="F4" s="117"/>
      <c r="G4" s="117"/>
      <c r="H4" s="117"/>
      <c r="I4" s="117"/>
      <c r="J4" s="117"/>
      <c r="K4" s="117"/>
      <c r="L4" s="117"/>
      <c r="M4" s="128">
        <v>6.1630000000000003</v>
      </c>
      <c r="N4" s="30"/>
      <c r="O4" s="31"/>
      <c r="P4" s="31"/>
      <c r="Q4" s="31"/>
    </row>
    <row r="5" spans="1:17" ht="16.149999999999999" customHeight="1" x14ac:dyDescent="0.2">
      <c r="A5" s="79" t="s">
        <v>124</v>
      </c>
      <c r="B5" s="1711"/>
      <c r="C5" s="87">
        <v>3.5999999999999997E-2</v>
      </c>
      <c r="D5" s="118"/>
      <c r="E5" s="118"/>
      <c r="F5" s="118"/>
      <c r="G5" s="118"/>
      <c r="H5" s="118"/>
      <c r="I5" s="118"/>
      <c r="J5" s="118"/>
      <c r="K5" s="118"/>
      <c r="L5" s="118"/>
      <c r="M5" s="128">
        <v>3.5999999999999997E-2</v>
      </c>
      <c r="N5" s="17"/>
    </row>
    <row r="6" spans="1:17" ht="16.149999999999999" customHeight="1" x14ac:dyDescent="0.2">
      <c r="A6" s="79" t="s">
        <v>66</v>
      </c>
      <c r="B6" s="1711"/>
      <c r="C6" s="87">
        <v>3.5070000000000001</v>
      </c>
      <c r="D6" s="118"/>
      <c r="E6" s="118"/>
      <c r="F6" s="118"/>
      <c r="G6" s="118"/>
      <c r="H6" s="118"/>
      <c r="I6" s="118"/>
      <c r="J6" s="118"/>
      <c r="K6" s="118"/>
      <c r="L6" s="118"/>
      <c r="M6" s="128">
        <v>3.5070000000000001</v>
      </c>
      <c r="N6" s="17"/>
    </row>
    <row r="7" spans="1:17" ht="16.149999999999999" customHeight="1" x14ac:dyDescent="0.2">
      <c r="A7" s="79" t="s">
        <v>65</v>
      </c>
      <c r="B7" s="1711"/>
      <c r="C7" s="87">
        <v>2.0230000000000001</v>
      </c>
      <c r="D7" s="118"/>
      <c r="E7" s="118">
        <v>0.10199999999999999</v>
      </c>
      <c r="F7" s="118"/>
      <c r="G7" s="118">
        <v>0.252</v>
      </c>
      <c r="H7" s="118"/>
      <c r="I7" s="118">
        <v>0.47499999999999998</v>
      </c>
      <c r="J7" s="118">
        <v>0.41799999999999998</v>
      </c>
      <c r="K7" s="118">
        <v>0.36399999999999999</v>
      </c>
      <c r="L7" s="118">
        <v>2.37</v>
      </c>
      <c r="M7" s="128">
        <v>6.0039999999999996</v>
      </c>
      <c r="N7" s="17"/>
    </row>
    <row r="8" spans="1:17" ht="16.149999999999999" customHeight="1" x14ac:dyDescent="0.2">
      <c r="A8" s="79" t="s">
        <v>333</v>
      </c>
      <c r="B8" s="1711"/>
      <c r="C8" s="87">
        <v>1.272</v>
      </c>
      <c r="D8" s="118"/>
      <c r="E8" s="118"/>
      <c r="F8" s="118"/>
      <c r="G8" s="118"/>
      <c r="H8" s="118"/>
      <c r="I8" s="118"/>
      <c r="J8" s="118"/>
      <c r="K8" s="118"/>
      <c r="L8" s="118"/>
      <c r="M8" s="128">
        <v>1.272</v>
      </c>
      <c r="N8" s="17"/>
    </row>
    <row r="9" spans="1:17" ht="16.149999999999999" customHeight="1" x14ac:dyDescent="0.2">
      <c r="A9" s="79" t="s">
        <v>75</v>
      </c>
      <c r="B9" s="1711"/>
      <c r="C9" s="87">
        <v>19.009</v>
      </c>
      <c r="D9" s="118">
        <v>2.4E-2</v>
      </c>
      <c r="E9" s="118">
        <v>0.54800000000000004</v>
      </c>
      <c r="F9" s="118"/>
      <c r="G9" s="118"/>
      <c r="H9" s="118"/>
      <c r="I9" s="118">
        <v>9.0999999999999998E-2</v>
      </c>
      <c r="J9" s="118">
        <v>8.0000000000000002E-3</v>
      </c>
      <c r="K9" s="118">
        <v>1E-3</v>
      </c>
      <c r="L9" s="118">
        <v>7.1999999999999995E-2</v>
      </c>
      <c r="M9" s="128">
        <v>19.753000000000004</v>
      </c>
      <c r="N9" s="17"/>
    </row>
    <row r="10" spans="1:17" ht="16.149999999999999" customHeight="1" x14ac:dyDescent="0.2">
      <c r="A10" s="79" t="s">
        <v>87</v>
      </c>
      <c r="B10" s="1711"/>
      <c r="C10" s="87"/>
      <c r="D10" s="118"/>
      <c r="E10" s="118">
        <v>0.161</v>
      </c>
      <c r="F10" s="118"/>
      <c r="G10" s="118">
        <v>3.7999999999999999E-2</v>
      </c>
      <c r="H10" s="118"/>
      <c r="I10" s="118"/>
      <c r="J10" s="118">
        <v>2E-3</v>
      </c>
      <c r="K10" s="118"/>
      <c r="L10" s="118">
        <v>0.629</v>
      </c>
      <c r="M10" s="128">
        <v>0.83000000000000007</v>
      </c>
      <c r="N10" s="17"/>
    </row>
    <row r="11" spans="1:17" s="31" customFormat="1" ht="16.149999999999999" customHeight="1" x14ac:dyDescent="0.2">
      <c r="A11" s="83" t="s">
        <v>193</v>
      </c>
      <c r="B11" s="1712"/>
      <c r="C11" s="201">
        <v>0.92700000000000005</v>
      </c>
      <c r="D11" s="202"/>
      <c r="E11" s="202"/>
      <c r="F11" s="202"/>
      <c r="G11" s="202"/>
      <c r="H11" s="202"/>
      <c r="I11" s="202"/>
      <c r="J11" s="202"/>
      <c r="K11" s="202"/>
      <c r="L11" s="202"/>
      <c r="M11" s="128">
        <v>0.92700000000000005</v>
      </c>
      <c r="N11" s="17"/>
      <c r="O11" s="29"/>
      <c r="P11" s="29"/>
      <c r="Q11" s="29"/>
    </row>
    <row r="12" spans="1:17" s="31" customFormat="1" ht="16.149999999999999" customHeight="1" x14ac:dyDescent="0.2">
      <c r="A12" s="1713" t="s">
        <v>50</v>
      </c>
      <c r="B12" s="1714" t="s">
        <v>280</v>
      </c>
      <c r="C12" s="463">
        <v>32.936999999999998</v>
      </c>
      <c r="D12" s="463">
        <v>2.4E-2</v>
      </c>
      <c r="E12" s="463">
        <v>0.81100000000000005</v>
      </c>
      <c r="F12" s="463">
        <v>0</v>
      </c>
      <c r="G12" s="463">
        <v>0.28999999999999998</v>
      </c>
      <c r="H12" s="463">
        <v>0</v>
      </c>
      <c r="I12" s="463">
        <v>0.56599999999999995</v>
      </c>
      <c r="J12" s="463">
        <v>0.42799999999999999</v>
      </c>
      <c r="K12" s="463">
        <v>0.36499999999999999</v>
      </c>
      <c r="L12" s="463">
        <v>3.0710000000000002</v>
      </c>
      <c r="M12" s="464">
        <v>38.491999999999997</v>
      </c>
    </row>
    <row r="13" spans="1:17" ht="16.149999999999999" customHeight="1" x14ac:dyDescent="0.2">
      <c r="A13" s="82" t="s">
        <v>214</v>
      </c>
      <c r="B13" s="1710" t="s">
        <v>348</v>
      </c>
      <c r="C13" s="218">
        <v>5.7956700000000003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28">
        <v>5.7956700000000003</v>
      </c>
      <c r="N13" s="30"/>
      <c r="O13" s="31"/>
      <c r="P13" s="31"/>
      <c r="Q13" s="31"/>
    </row>
    <row r="14" spans="1:17" ht="16.149999999999999" customHeight="1" x14ac:dyDescent="0.2">
      <c r="A14" s="79" t="s">
        <v>124</v>
      </c>
      <c r="B14" s="1711"/>
      <c r="C14" s="89">
        <v>6.93E-2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27">
        <v>6.93E-2</v>
      </c>
      <c r="N14" s="17"/>
    </row>
    <row r="15" spans="1:17" ht="16.149999999999999" customHeight="1" x14ac:dyDescent="0.2">
      <c r="A15" s="79" t="s">
        <v>66</v>
      </c>
      <c r="B15" s="1711"/>
      <c r="C15" s="87">
        <v>2.909977</v>
      </c>
      <c r="D15" s="118"/>
      <c r="E15" s="118"/>
      <c r="F15" s="118"/>
      <c r="G15" s="118"/>
      <c r="H15" s="118"/>
      <c r="I15" s="118"/>
      <c r="J15" s="118"/>
      <c r="K15" s="118"/>
      <c r="L15" s="118"/>
      <c r="M15" s="127">
        <v>2.909977</v>
      </c>
      <c r="N15" s="17"/>
    </row>
    <row r="16" spans="1:17" ht="16.149999999999999" customHeight="1" x14ac:dyDescent="0.2">
      <c r="A16" s="79" t="s">
        <v>65</v>
      </c>
      <c r="B16" s="1711"/>
      <c r="C16" s="87">
        <v>1.9178850000000001</v>
      </c>
      <c r="D16" s="118">
        <v>0.13879359999999999</v>
      </c>
      <c r="E16" s="118">
        <v>0.1147117</v>
      </c>
      <c r="F16" s="118">
        <v>6.1162499999999997E-4</v>
      </c>
      <c r="G16" s="118">
        <v>1.9037923800000001</v>
      </c>
      <c r="H16" s="118"/>
      <c r="I16" s="118">
        <v>1.9228601799999998</v>
      </c>
      <c r="J16" s="118">
        <v>1.1296724149999999</v>
      </c>
      <c r="K16" s="118">
        <v>0.36501882499999999</v>
      </c>
      <c r="L16" s="118">
        <v>1.0604229999999999</v>
      </c>
      <c r="M16" s="127">
        <v>8.5537687249999994</v>
      </c>
      <c r="N16" s="17"/>
    </row>
    <row r="17" spans="1:17" ht="16.149999999999999" customHeight="1" x14ac:dyDescent="0.2">
      <c r="A17" s="79" t="s">
        <v>333</v>
      </c>
      <c r="B17" s="1711"/>
      <c r="C17" s="87">
        <v>1.8520000000000001</v>
      </c>
      <c r="D17" s="118"/>
      <c r="E17" s="118"/>
      <c r="F17" s="118"/>
      <c r="G17" s="118"/>
      <c r="H17" s="118"/>
      <c r="I17" s="118"/>
      <c r="J17" s="118"/>
      <c r="K17" s="118"/>
      <c r="L17" s="118"/>
      <c r="M17" s="127">
        <v>1.8520000000000001</v>
      </c>
      <c r="N17" s="17"/>
    </row>
    <row r="18" spans="1:17" ht="16.149999999999999" customHeight="1" x14ac:dyDescent="0.2">
      <c r="A18" s="79" t="s">
        <v>75</v>
      </c>
      <c r="B18" s="1711"/>
      <c r="C18" s="87">
        <v>25.294086</v>
      </c>
      <c r="D18" s="118">
        <v>0.12287000000000001</v>
      </c>
      <c r="E18" s="118">
        <v>1.1205689999999999</v>
      </c>
      <c r="F18" s="118"/>
      <c r="G18" s="118"/>
      <c r="H18" s="118"/>
      <c r="I18" s="118">
        <v>0.18268000000000001</v>
      </c>
      <c r="J18" s="118">
        <v>3.1900000000000001E-3</v>
      </c>
      <c r="K18" s="118">
        <v>9.470000000000001E-3</v>
      </c>
      <c r="L18" s="118">
        <v>0.198849</v>
      </c>
      <c r="M18" s="127">
        <v>26.931713999999999</v>
      </c>
      <c r="N18" s="17"/>
    </row>
    <row r="19" spans="1:17" ht="16.149999999999999" customHeight="1" x14ac:dyDescent="0.2">
      <c r="A19" s="79" t="s">
        <v>87</v>
      </c>
      <c r="B19" s="1711"/>
      <c r="C19" s="87"/>
      <c r="D19" s="118"/>
      <c r="E19" s="118">
        <v>0.316</v>
      </c>
      <c r="F19" s="118"/>
      <c r="G19" s="118">
        <v>0.17599999999999999</v>
      </c>
      <c r="H19" s="118"/>
      <c r="I19" s="118"/>
      <c r="J19" s="118"/>
      <c r="K19" s="118"/>
      <c r="L19" s="118">
        <v>1.4890000000000001</v>
      </c>
      <c r="M19" s="127">
        <v>1.9810000000000001</v>
      </c>
      <c r="N19" s="17"/>
    </row>
    <row r="20" spans="1:17" s="31" customFormat="1" ht="16.149999999999999" customHeight="1" x14ac:dyDescent="0.2">
      <c r="A20" s="83" t="s">
        <v>193</v>
      </c>
      <c r="B20" s="1712"/>
      <c r="C20" s="201">
        <v>0.91800000000000004</v>
      </c>
      <c r="D20" s="202"/>
      <c r="E20" s="202"/>
      <c r="F20" s="202"/>
      <c r="G20" s="202"/>
      <c r="H20" s="202"/>
      <c r="I20" s="202"/>
      <c r="J20" s="202"/>
      <c r="K20" s="202"/>
      <c r="L20" s="202">
        <v>6.2239999999999997E-2</v>
      </c>
      <c r="M20" s="256">
        <v>0.98024</v>
      </c>
      <c r="N20" s="17"/>
      <c r="O20" s="29"/>
      <c r="P20" s="29"/>
      <c r="Q20" s="29"/>
    </row>
    <row r="21" spans="1:17" s="31" customFormat="1" ht="16.149999999999999" customHeight="1" x14ac:dyDescent="0.2">
      <c r="A21" s="1713" t="s">
        <v>50</v>
      </c>
      <c r="B21" s="1714" t="s">
        <v>280</v>
      </c>
      <c r="C21" s="463">
        <v>38.756917999999999</v>
      </c>
      <c r="D21" s="463">
        <v>0.2616636</v>
      </c>
      <c r="E21" s="463">
        <v>1.5512807</v>
      </c>
      <c r="F21" s="463">
        <v>6.1162499999999997E-4</v>
      </c>
      <c r="G21" s="463">
        <v>2.0797923800000002</v>
      </c>
      <c r="H21" s="463">
        <v>0</v>
      </c>
      <c r="I21" s="463">
        <v>2.1055401799999998</v>
      </c>
      <c r="J21" s="463">
        <v>1.132862415</v>
      </c>
      <c r="K21" s="463">
        <v>0.37448882499999997</v>
      </c>
      <c r="L21" s="463">
        <v>2.8105120000000001</v>
      </c>
      <c r="M21" s="464">
        <v>49.073669724999995</v>
      </c>
    </row>
    <row r="22" spans="1:17" ht="16.149999999999999" customHeight="1" x14ac:dyDescent="0.2">
      <c r="A22" s="82" t="s">
        <v>214</v>
      </c>
      <c r="B22" s="1710" t="s">
        <v>356</v>
      </c>
      <c r="C22" s="218">
        <v>6.125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28">
        <v>6.125</v>
      </c>
      <c r="N22" s="17"/>
    </row>
    <row r="23" spans="1:17" ht="16.149999999999999" customHeight="1" x14ac:dyDescent="0.2">
      <c r="A23" s="79" t="s">
        <v>124</v>
      </c>
      <c r="B23" s="1711"/>
      <c r="C23" s="89">
        <v>9.0999999999999998E-2</v>
      </c>
      <c r="D23" s="118"/>
      <c r="E23" s="118"/>
      <c r="F23" s="118"/>
      <c r="G23" s="118"/>
      <c r="H23" s="118"/>
      <c r="I23" s="118"/>
      <c r="J23" s="118"/>
      <c r="K23" s="118"/>
      <c r="L23" s="118"/>
      <c r="M23" s="127">
        <v>9.0999999999999998E-2</v>
      </c>
      <c r="N23" s="17"/>
    </row>
    <row r="24" spans="1:17" ht="16.149999999999999" customHeight="1" x14ac:dyDescent="0.2">
      <c r="A24" s="79" t="s">
        <v>66</v>
      </c>
      <c r="B24" s="1711"/>
      <c r="C24" s="87">
        <v>3.05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27">
        <v>3.05</v>
      </c>
      <c r="N24" s="17"/>
    </row>
    <row r="25" spans="1:17" ht="16.149999999999999" customHeight="1" x14ac:dyDescent="0.2">
      <c r="A25" s="79" t="s">
        <v>65</v>
      </c>
      <c r="B25" s="1711"/>
      <c r="C25" s="87">
        <v>2.06</v>
      </c>
      <c r="D25" s="118">
        <v>0.08</v>
      </c>
      <c r="E25" s="118">
        <v>0.51200000000000001</v>
      </c>
      <c r="F25" s="118"/>
      <c r="G25" s="118">
        <v>1.7709999999999999</v>
      </c>
      <c r="H25" s="118"/>
      <c r="I25" s="118">
        <v>0.78</v>
      </c>
      <c r="J25" s="118">
        <v>0.60699999999999998</v>
      </c>
      <c r="K25" s="118">
        <v>0.98899999999999999</v>
      </c>
      <c r="L25" s="118">
        <v>0.78100000000000003</v>
      </c>
      <c r="M25" s="127">
        <v>7.58</v>
      </c>
      <c r="N25" s="17"/>
    </row>
    <row r="26" spans="1:17" ht="16.149999999999999" customHeight="1" x14ac:dyDescent="0.2">
      <c r="A26" s="79" t="s">
        <v>333</v>
      </c>
      <c r="B26" s="1711"/>
      <c r="C26" s="87">
        <v>1.58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27">
        <v>1.58</v>
      </c>
      <c r="N26" s="30"/>
      <c r="O26" s="31"/>
      <c r="P26" s="31"/>
      <c r="Q26" s="31"/>
    </row>
    <row r="27" spans="1:17" ht="16.149999999999999" customHeight="1" x14ac:dyDescent="0.2">
      <c r="A27" s="79" t="s">
        <v>75</v>
      </c>
      <c r="B27" s="1711"/>
      <c r="C27" s="87">
        <v>25.315000000000001</v>
      </c>
      <c r="D27" s="118">
        <v>4.2000000000000003E-2</v>
      </c>
      <c r="E27" s="118">
        <v>0.23899999999999999</v>
      </c>
      <c r="F27" s="118"/>
      <c r="G27" s="118"/>
      <c r="H27" s="118"/>
      <c r="I27" s="118">
        <v>0.114</v>
      </c>
      <c r="J27" s="118">
        <v>2E-3</v>
      </c>
      <c r="K27" s="118">
        <v>5.0000000000000001E-3</v>
      </c>
      <c r="L27" s="118">
        <v>0.46</v>
      </c>
      <c r="M27" s="127">
        <v>26.177000000000003</v>
      </c>
      <c r="N27" s="17"/>
    </row>
    <row r="28" spans="1:17" ht="16.149999999999999" customHeight="1" x14ac:dyDescent="0.2">
      <c r="A28" s="79" t="s">
        <v>87</v>
      </c>
      <c r="B28" s="1711"/>
      <c r="C28" s="87">
        <v>0</v>
      </c>
      <c r="D28" s="118"/>
      <c r="E28" s="118">
        <v>8.5000000000000006E-2</v>
      </c>
      <c r="F28" s="118">
        <v>0.01</v>
      </c>
      <c r="G28" s="118">
        <v>8.2000000000000003E-2</v>
      </c>
      <c r="H28" s="118">
        <v>2.1000000000000001E-2</v>
      </c>
      <c r="I28" s="118"/>
      <c r="J28" s="118"/>
      <c r="K28" s="118"/>
      <c r="L28" s="118">
        <v>1.01</v>
      </c>
      <c r="M28" s="127">
        <v>1.208</v>
      </c>
      <c r="N28" s="17"/>
    </row>
    <row r="29" spans="1:17" s="31" customFormat="1" ht="16.149999999999999" customHeight="1" x14ac:dyDescent="0.2">
      <c r="A29" s="83" t="s">
        <v>193</v>
      </c>
      <c r="B29" s="1712"/>
      <c r="C29" s="201">
        <v>0.72699999999999998</v>
      </c>
      <c r="D29" s="202"/>
      <c r="E29" s="202"/>
      <c r="F29" s="202"/>
      <c r="G29" s="202"/>
      <c r="H29" s="202"/>
      <c r="I29" s="202"/>
      <c r="J29" s="202"/>
      <c r="K29" s="202"/>
      <c r="L29" s="202">
        <v>0.28399999999999997</v>
      </c>
      <c r="M29" s="256">
        <v>1.0109999999999999</v>
      </c>
      <c r="N29" s="17"/>
      <c r="O29" s="29"/>
      <c r="P29" s="29"/>
      <c r="Q29" s="29"/>
    </row>
    <row r="30" spans="1:17" s="31" customFormat="1" ht="16.149999999999999" customHeight="1" x14ac:dyDescent="0.2">
      <c r="A30" s="1713" t="s">
        <v>50</v>
      </c>
      <c r="B30" s="1714" t="s">
        <v>280</v>
      </c>
      <c r="C30" s="463">
        <v>38.948</v>
      </c>
      <c r="D30" s="463">
        <v>0.122</v>
      </c>
      <c r="E30" s="463">
        <v>0.83599999999999997</v>
      </c>
      <c r="F30" s="463">
        <v>0.01</v>
      </c>
      <c r="G30" s="463">
        <v>1.853</v>
      </c>
      <c r="H30" s="463">
        <v>2.1000000000000001E-2</v>
      </c>
      <c r="I30" s="463">
        <v>0.89400000000000002</v>
      </c>
      <c r="J30" s="463">
        <v>0.60899999999999999</v>
      </c>
      <c r="K30" s="463">
        <v>0.99399999999999999</v>
      </c>
      <c r="L30" s="463">
        <v>2.5350000000000001</v>
      </c>
      <c r="M30" s="464">
        <v>46.822000000000003</v>
      </c>
    </row>
    <row r="31" spans="1:17" ht="16.149999999999999" customHeight="1" x14ac:dyDescent="0.2">
      <c r="A31" s="82" t="s">
        <v>214</v>
      </c>
      <c r="B31" s="1710" t="s">
        <v>443</v>
      </c>
      <c r="C31" s="218">
        <v>6.2119999999999997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28">
        <v>6.2119999999999997</v>
      </c>
      <c r="N31" s="17"/>
    </row>
    <row r="32" spans="1:17" ht="16.149999999999999" customHeight="1" x14ac:dyDescent="0.2">
      <c r="A32" s="79" t="s">
        <v>124</v>
      </c>
      <c r="B32" s="1711"/>
      <c r="C32" s="89">
        <v>0.09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27">
        <v>0.09</v>
      </c>
      <c r="N32" s="17"/>
    </row>
    <row r="33" spans="1:17" ht="16.149999999999999" customHeight="1" x14ac:dyDescent="0.2">
      <c r="A33" s="79" t="s">
        <v>66</v>
      </c>
      <c r="B33" s="1711"/>
      <c r="C33" s="87">
        <v>3.0430000000000001</v>
      </c>
      <c r="D33" s="118"/>
      <c r="E33" s="118"/>
      <c r="F33" s="118"/>
      <c r="G33" s="118"/>
      <c r="H33" s="118"/>
      <c r="I33" s="118"/>
      <c r="J33" s="118"/>
      <c r="K33" s="118"/>
      <c r="L33" s="118"/>
      <c r="M33" s="127">
        <v>3.0430000000000001</v>
      </c>
      <c r="N33" s="17"/>
    </row>
    <row r="34" spans="1:17" ht="16.149999999999999" customHeight="1" x14ac:dyDescent="0.2">
      <c r="A34" s="79" t="s">
        <v>65</v>
      </c>
      <c r="B34" s="1711"/>
      <c r="C34" s="87">
        <v>1.2590000000000001</v>
      </c>
      <c r="D34" s="118">
        <v>8.5999999999999993E-2</v>
      </c>
      <c r="E34" s="118">
        <v>0.113</v>
      </c>
      <c r="F34" s="118">
        <v>1E-3</v>
      </c>
      <c r="G34" s="118">
        <v>0.98399999999999999</v>
      </c>
      <c r="H34" s="118"/>
      <c r="I34" s="118">
        <v>1.0389999999999999</v>
      </c>
      <c r="J34" s="118">
        <v>0.438</v>
      </c>
      <c r="K34" s="118">
        <v>0.13900000000000001</v>
      </c>
      <c r="L34" s="118">
        <v>2.3119999999999998</v>
      </c>
      <c r="M34" s="127">
        <v>6.3710000000000004</v>
      </c>
      <c r="N34" s="17"/>
    </row>
    <row r="35" spans="1:17" ht="16.149999999999999" customHeight="1" x14ac:dyDescent="0.2">
      <c r="A35" s="79" t="s">
        <v>333</v>
      </c>
      <c r="B35" s="1711"/>
      <c r="C35" s="87">
        <v>1.843</v>
      </c>
      <c r="D35" s="118"/>
      <c r="E35" s="118"/>
      <c r="F35" s="118"/>
      <c r="G35" s="118"/>
      <c r="H35" s="118"/>
      <c r="I35" s="118"/>
      <c r="J35" s="118"/>
      <c r="K35" s="118"/>
      <c r="L35" s="118"/>
      <c r="M35" s="127">
        <v>1.843</v>
      </c>
      <c r="N35" s="30"/>
      <c r="O35" s="31"/>
      <c r="P35" s="31"/>
      <c r="Q35" s="31"/>
    </row>
    <row r="36" spans="1:17" ht="16.149999999999999" customHeight="1" x14ac:dyDescent="0.2">
      <c r="A36" s="79" t="s">
        <v>75</v>
      </c>
      <c r="B36" s="1711"/>
      <c r="C36" s="87">
        <v>22.333000000000002</v>
      </c>
      <c r="D36" s="118"/>
      <c r="E36" s="118">
        <v>1.7000000000000001E-2</v>
      </c>
      <c r="F36" s="118"/>
      <c r="G36" s="118"/>
      <c r="H36" s="118"/>
      <c r="I36" s="118"/>
      <c r="J36" s="118"/>
      <c r="K36" s="118"/>
      <c r="L36" s="118">
        <v>0.66900000000000004</v>
      </c>
      <c r="M36" s="127">
        <v>23.019000000000002</v>
      </c>
      <c r="N36" s="17"/>
    </row>
    <row r="37" spans="1:17" ht="16.149999999999999" customHeight="1" x14ac:dyDescent="0.2">
      <c r="A37" s="79" t="s">
        <v>87</v>
      </c>
      <c r="B37" s="1711"/>
      <c r="C37" s="87">
        <v>0</v>
      </c>
      <c r="D37" s="118"/>
      <c r="E37" s="118">
        <v>1E-3</v>
      </c>
      <c r="F37" s="118"/>
      <c r="G37" s="118">
        <v>0.01</v>
      </c>
      <c r="H37" s="118"/>
      <c r="I37" s="118"/>
      <c r="J37" s="118"/>
      <c r="K37" s="118"/>
      <c r="L37" s="118">
        <v>1.087</v>
      </c>
      <c r="M37" s="127">
        <v>1.0979999999999999</v>
      </c>
      <c r="N37" s="17"/>
    </row>
    <row r="38" spans="1:17" s="31" customFormat="1" ht="16.149999999999999" customHeight="1" x14ac:dyDescent="0.2">
      <c r="A38" s="83" t="s">
        <v>193</v>
      </c>
      <c r="B38" s="1712"/>
      <c r="C38" s="201">
        <v>0.91500000000000004</v>
      </c>
      <c r="D38" s="202"/>
      <c r="E38" s="202"/>
      <c r="F38" s="202"/>
      <c r="G38" s="202"/>
      <c r="H38" s="202"/>
      <c r="I38" s="202"/>
      <c r="J38" s="202"/>
      <c r="K38" s="202"/>
      <c r="L38" s="202">
        <v>3.0000000000000001E-3</v>
      </c>
      <c r="M38" s="256">
        <v>0.91800000000000004</v>
      </c>
      <c r="N38" s="17"/>
      <c r="O38" s="29"/>
      <c r="P38" s="29"/>
      <c r="Q38" s="29"/>
    </row>
    <row r="39" spans="1:17" s="31" customFormat="1" ht="16.149999999999999" customHeight="1" x14ac:dyDescent="0.2">
      <c r="A39" s="1713" t="s">
        <v>50</v>
      </c>
      <c r="B39" s="1714" t="s">
        <v>280</v>
      </c>
      <c r="C39" s="463">
        <v>35.695</v>
      </c>
      <c r="D39" s="463">
        <v>8.5999999999999993E-2</v>
      </c>
      <c r="E39" s="463">
        <v>0.13100000000000001</v>
      </c>
      <c r="F39" s="463">
        <v>1E-3</v>
      </c>
      <c r="G39" s="463">
        <v>0.99399999999999999</v>
      </c>
      <c r="H39" s="463">
        <v>0</v>
      </c>
      <c r="I39" s="463">
        <v>1.0389999999999999</v>
      </c>
      <c r="J39" s="463">
        <v>0.438</v>
      </c>
      <c r="K39" s="463">
        <v>0.13900000000000001</v>
      </c>
      <c r="L39" s="463">
        <v>4.0709999999999997</v>
      </c>
      <c r="M39" s="464">
        <v>42.594000000000001</v>
      </c>
    </row>
    <row r="40" spans="1:17" s="31" customFormat="1" ht="16.149999999999999" customHeight="1" x14ac:dyDescent="0.2">
      <c r="A40" s="82" t="s">
        <v>214</v>
      </c>
      <c r="B40" s="1710" t="s">
        <v>482</v>
      </c>
      <c r="C40" s="218">
        <v>5.8719999999999999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28">
        <v>5.8719999999999999</v>
      </c>
    </row>
    <row r="41" spans="1:17" s="31" customFormat="1" ht="16.149999999999999" customHeight="1" x14ac:dyDescent="0.2">
      <c r="A41" s="79" t="s">
        <v>124</v>
      </c>
      <c r="B41" s="1711"/>
      <c r="C41" s="89">
        <v>7.0000000000000007E-2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27">
        <v>7.0000000000000007E-2</v>
      </c>
    </row>
    <row r="42" spans="1:17" s="31" customFormat="1" ht="16.149999999999999" customHeight="1" x14ac:dyDescent="0.2">
      <c r="A42" s="79" t="s">
        <v>66</v>
      </c>
      <c r="B42" s="1711"/>
      <c r="C42" s="87">
        <v>3.4159999999999999</v>
      </c>
      <c r="D42" s="118"/>
      <c r="E42" s="118"/>
      <c r="F42" s="118"/>
      <c r="G42" s="118"/>
      <c r="H42" s="118"/>
      <c r="I42" s="118"/>
      <c r="J42" s="118"/>
      <c r="K42" s="118"/>
      <c r="L42" s="118"/>
      <c r="M42" s="127">
        <v>3.4159999999999999</v>
      </c>
    </row>
    <row r="43" spans="1:17" s="31" customFormat="1" ht="16.149999999999999" customHeight="1" x14ac:dyDescent="0.2">
      <c r="A43" s="79" t="s">
        <v>65</v>
      </c>
      <c r="B43" s="1711"/>
      <c r="C43" s="87">
        <v>0.91900000000000004</v>
      </c>
      <c r="D43" s="118">
        <v>3.1E-2</v>
      </c>
      <c r="E43" s="118">
        <v>0.17499999999999999</v>
      </c>
      <c r="F43" s="118">
        <v>1E-3</v>
      </c>
      <c r="G43" s="118">
        <v>2.65</v>
      </c>
      <c r="H43" s="118"/>
      <c r="I43" s="118">
        <v>0.53300000000000003</v>
      </c>
      <c r="J43" s="118">
        <v>0.36</v>
      </c>
      <c r="K43" s="118">
        <v>0.626</v>
      </c>
      <c r="L43" s="118">
        <v>2.7256</v>
      </c>
      <c r="M43" s="127">
        <v>8.0206000000000017</v>
      </c>
    </row>
    <row r="44" spans="1:17" s="31" customFormat="1" ht="16.149999999999999" customHeight="1" x14ac:dyDescent="0.2">
      <c r="A44" s="79" t="s">
        <v>333</v>
      </c>
      <c r="B44" s="1711"/>
      <c r="C44" s="87">
        <v>1.6950000000000001</v>
      </c>
      <c r="D44" s="118"/>
      <c r="E44" s="118"/>
      <c r="F44" s="118"/>
      <c r="G44" s="118"/>
      <c r="H44" s="118"/>
      <c r="I44" s="118"/>
      <c r="J44" s="118"/>
      <c r="K44" s="118"/>
      <c r="L44" s="118"/>
      <c r="M44" s="127">
        <v>1.6950000000000001</v>
      </c>
    </row>
    <row r="45" spans="1:17" s="31" customFormat="1" ht="16.149999999999999" customHeight="1" x14ac:dyDescent="0.2">
      <c r="A45" s="79" t="s">
        <v>332</v>
      </c>
      <c r="B45" s="1711"/>
      <c r="C45" s="87">
        <v>22.890739</v>
      </c>
      <c r="D45" s="118"/>
      <c r="E45" s="118"/>
      <c r="F45" s="118"/>
      <c r="G45" s="118"/>
      <c r="H45" s="118"/>
      <c r="I45" s="118"/>
      <c r="J45" s="118"/>
      <c r="K45" s="118"/>
      <c r="L45" s="118">
        <v>0.63670000000000004</v>
      </c>
      <c r="M45" s="127">
        <v>23.527439000000001</v>
      </c>
    </row>
    <row r="46" spans="1:17" s="31" customFormat="1" ht="16.149999999999999" customHeight="1" x14ac:dyDescent="0.2">
      <c r="A46" s="79" t="s">
        <v>87</v>
      </c>
      <c r="B46" s="1711"/>
      <c r="C46" s="87">
        <v>0</v>
      </c>
      <c r="D46" s="118"/>
      <c r="E46" s="118">
        <v>3.0000000000000001E-3</v>
      </c>
      <c r="F46" s="118"/>
      <c r="G46" s="118"/>
      <c r="H46" s="118"/>
      <c r="I46" s="118"/>
      <c r="J46" s="118"/>
      <c r="K46" s="118"/>
      <c r="L46" s="118">
        <v>1.0569999999999999</v>
      </c>
      <c r="M46" s="127">
        <v>1.0599999999999998</v>
      </c>
    </row>
    <row r="47" spans="1:17" s="31" customFormat="1" ht="16.149999999999999" customHeight="1" x14ac:dyDescent="0.2">
      <c r="A47" s="83" t="s">
        <v>193</v>
      </c>
      <c r="B47" s="1712"/>
      <c r="C47" s="201">
        <v>0.76200000000000001</v>
      </c>
      <c r="D47" s="202"/>
      <c r="E47" s="202"/>
      <c r="F47" s="202"/>
      <c r="G47" s="202"/>
      <c r="H47" s="202"/>
      <c r="I47" s="202"/>
      <c r="J47" s="202"/>
      <c r="K47" s="202"/>
      <c r="L47" s="202">
        <v>1.4E-2</v>
      </c>
      <c r="M47" s="256">
        <v>0.77600000000000002</v>
      </c>
    </row>
    <row r="48" spans="1:17" s="31" customFormat="1" ht="16.149999999999999" customHeight="1" x14ac:dyDescent="0.2">
      <c r="A48" s="1713" t="s">
        <v>50</v>
      </c>
      <c r="B48" s="1714" t="s">
        <v>280</v>
      </c>
      <c r="C48" s="463">
        <v>35.624739000000005</v>
      </c>
      <c r="D48" s="463">
        <v>3.1E-2</v>
      </c>
      <c r="E48" s="463">
        <v>0.17799999999999999</v>
      </c>
      <c r="F48" s="463">
        <v>1E-3</v>
      </c>
      <c r="G48" s="463">
        <v>2.65</v>
      </c>
      <c r="H48" s="463">
        <v>0</v>
      </c>
      <c r="I48" s="463">
        <v>0.53300000000000003</v>
      </c>
      <c r="J48" s="463">
        <v>0.36</v>
      </c>
      <c r="K48" s="463">
        <v>0.626</v>
      </c>
      <c r="L48" s="463">
        <v>4.4333</v>
      </c>
      <c r="M48" s="464">
        <v>44.437038999999999</v>
      </c>
    </row>
  </sheetData>
  <sortState ref="A123:Q129">
    <sortCondition ref="A123:A129"/>
  </sortState>
  <mergeCells count="12">
    <mergeCell ref="B40:B47"/>
    <mergeCell ref="A48:B48"/>
    <mergeCell ref="A39:B39"/>
    <mergeCell ref="A21:B21"/>
    <mergeCell ref="A12:B12"/>
    <mergeCell ref="B31:B38"/>
    <mergeCell ref="B13:B20"/>
    <mergeCell ref="A1:M1"/>
    <mergeCell ref="A2:M2"/>
    <mergeCell ref="B4:B11"/>
    <mergeCell ref="B22:B29"/>
    <mergeCell ref="A30:B30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95" firstPageNumber="35" orientation="portrait" useFirstPageNumber="1" r:id="rId1"/>
  <headerFooter scaleWithDoc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AL31"/>
  <sheetViews>
    <sheetView zoomScale="115" zoomScaleNormal="115" zoomScaleSheetLayoutView="100" workbookViewId="0">
      <selection activeCell="Q13" sqref="Q13"/>
    </sheetView>
  </sheetViews>
  <sheetFormatPr defaultColWidth="9.140625" defaultRowHeight="12.75" x14ac:dyDescent="0.2"/>
  <cols>
    <col min="1" max="1" width="7.140625" style="334" customWidth="1"/>
    <col min="2" max="2" width="9" style="334" bestFit="1" customWidth="1"/>
    <col min="3" max="3" width="5.7109375" style="444" customWidth="1"/>
    <col min="4" max="4" width="8" style="444" customWidth="1"/>
    <col min="5" max="5" width="7.85546875" style="661" customWidth="1"/>
    <col min="6" max="6" width="9.140625" style="444" bestFit="1" customWidth="1"/>
    <col min="7" max="7" width="9.42578125" style="444" bestFit="1" customWidth="1"/>
    <col min="8" max="8" width="10.140625" style="661" bestFit="1" customWidth="1"/>
    <col min="9" max="10" width="9.42578125" style="444" bestFit="1" customWidth="1"/>
    <col min="11" max="11" width="8.28515625" style="661" bestFit="1" customWidth="1"/>
    <col min="12" max="12" width="9.42578125" style="662" bestFit="1" customWidth="1"/>
    <col min="13" max="13" width="7.140625" style="444" customWidth="1"/>
    <col min="14" max="14" width="7.7109375" style="334" customWidth="1"/>
    <col min="15" max="15" width="9.140625" style="334"/>
    <col min="16" max="16" width="8.28515625" style="334" customWidth="1"/>
    <col min="17" max="17" width="8.42578125" style="334" customWidth="1"/>
    <col min="18" max="16384" width="9.140625" style="334"/>
  </cols>
  <sheetData>
    <row r="1" spans="1:38" ht="19.149999999999999" customHeight="1" x14ac:dyDescent="0.2">
      <c r="A1" s="1715" t="s">
        <v>493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7"/>
    </row>
    <row r="2" spans="1:38" s="434" customFormat="1" x14ac:dyDescent="0.2">
      <c r="A2" s="1718" t="s">
        <v>347</v>
      </c>
      <c r="B2" s="1719"/>
      <c r="C2" s="1719"/>
      <c r="D2" s="1719"/>
      <c r="E2" s="1719"/>
      <c r="F2" s="1719"/>
      <c r="G2" s="1719"/>
      <c r="H2" s="1719"/>
      <c r="I2" s="1719"/>
      <c r="J2" s="1719"/>
      <c r="K2" s="1719"/>
      <c r="L2" s="1719"/>
      <c r="M2" s="1720"/>
    </row>
    <row r="3" spans="1:38" s="272" customFormat="1" ht="25.5" x14ac:dyDescent="0.2">
      <c r="A3" s="670" t="s">
        <v>126</v>
      </c>
      <c r="B3" s="715" t="s">
        <v>18</v>
      </c>
      <c r="C3" s="667" t="s">
        <v>37</v>
      </c>
      <c r="D3" s="667" t="s">
        <v>38</v>
      </c>
      <c r="E3" s="667" t="s">
        <v>39</v>
      </c>
      <c r="F3" s="667" t="s">
        <v>40</v>
      </c>
      <c r="G3" s="667" t="s">
        <v>41</v>
      </c>
      <c r="H3" s="667" t="s">
        <v>42</v>
      </c>
      <c r="I3" s="667" t="s">
        <v>43</v>
      </c>
      <c r="J3" s="667" t="s">
        <v>300</v>
      </c>
      <c r="K3" s="667" t="s">
        <v>301</v>
      </c>
      <c r="L3" s="669" t="s">
        <v>295</v>
      </c>
      <c r="M3" s="765" t="s">
        <v>363</v>
      </c>
    </row>
    <row r="4" spans="1:38" ht="17.649999999999999" customHeight="1" x14ac:dyDescent="0.2">
      <c r="A4" s="654" t="s">
        <v>95</v>
      </c>
      <c r="B4" s="655" t="s">
        <v>96</v>
      </c>
      <c r="C4" s="655" t="s">
        <v>97</v>
      </c>
      <c r="D4" s="655" t="s">
        <v>98</v>
      </c>
      <c r="E4" s="655" t="s">
        <v>99</v>
      </c>
      <c r="F4" s="655" t="s">
        <v>100</v>
      </c>
      <c r="G4" s="655" t="s">
        <v>101</v>
      </c>
      <c r="H4" s="655" t="s">
        <v>102</v>
      </c>
      <c r="I4" s="655" t="s">
        <v>103</v>
      </c>
      <c r="J4" s="655" t="s">
        <v>104</v>
      </c>
      <c r="K4" s="655" t="s">
        <v>105</v>
      </c>
      <c r="L4" s="655" t="s">
        <v>106</v>
      </c>
      <c r="M4" s="664" t="s">
        <v>107</v>
      </c>
      <c r="P4" s="435"/>
      <c r="Q4" s="1303"/>
      <c r="R4" s="1303"/>
      <c r="S4" s="1303"/>
      <c r="T4" s="1303"/>
      <c r="U4" s="1303"/>
      <c r="V4" s="1303"/>
      <c r="W4" s="1303"/>
      <c r="X4" s="1303"/>
      <c r="Y4" s="1303"/>
      <c r="Z4" s="435"/>
      <c r="AB4" s="435"/>
      <c r="AC4" s="1303"/>
      <c r="AD4" s="1303"/>
      <c r="AE4" s="1303"/>
      <c r="AF4" s="1303"/>
      <c r="AG4" s="1303"/>
      <c r="AH4" s="1303"/>
      <c r="AI4" s="1303"/>
      <c r="AJ4" s="1303"/>
      <c r="AK4" s="1303"/>
      <c r="AL4" s="435"/>
    </row>
    <row r="5" spans="1:38" s="435" customFormat="1" x14ac:dyDescent="0.2">
      <c r="A5" s="1721">
        <v>45383</v>
      </c>
      <c r="B5" s="1047" t="s">
        <v>18</v>
      </c>
      <c r="C5" s="1048"/>
      <c r="D5" s="1048"/>
      <c r="E5" s="1048">
        <v>1.6295339999999991E-2</v>
      </c>
      <c r="F5" s="1048">
        <v>0.15902353999999994</v>
      </c>
      <c r="G5" s="1048">
        <v>0.332856665</v>
      </c>
      <c r="H5" s="1048">
        <v>0.61367296500000024</v>
      </c>
      <c r="I5" s="1048">
        <v>2.7789111641666677</v>
      </c>
      <c r="J5" s="1048">
        <v>1.2648054699999998</v>
      </c>
      <c r="K5" s="1048">
        <v>5.3866800000000005E-3</v>
      </c>
      <c r="L5" s="1049">
        <v>5.1709518241666679</v>
      </c>
      <c r="M5" s="1050">
        <v>8.3782603251425281E-2</v>
      </c>
      <c r="Q5" s="1304"/>
      <c r="R5" s="1304"/>
      <c r="S5" s="1304"/>
      <c r="T5" s="1304"/>
      <c r="U5" s="1304"/>
      <c r="V5" s="1304"/>
      <c r="W5" s="1304"/>
      <c r="X5" s="1304"/>
      <c r="Y5" s="1304"/>
      <c r="Z5" s="1304"/>
    </row>
    <row r="6" spans="1:38" s="435" customFormat="1" x14ac:dyDescent="0.2">
      <c r="A6" s="1722"/>
      <c r="B6" s="1051" t="s">
        <v>444</v>
      </c>
      <c r="C6" s="1052"/>
      <c r="D6" s="1053"/>
      <c r="E6" s="1053">
        <v>-4.1450588235294683</v>
      </c>
      <c r="F6" s="1053">
        <v>695.11769999999979</v>
      </c>
      <c r="G6" s="1053">
        <v>55.540497663551399</v>
      </c>
      <c r="H6" s="1053">
        <v>114.57096678321689</v>
      </c>
      <c r="I6" s="1053">
        <v>-4.5703583733973971</v>
      </c>
      <c r="J6" s="1053">
        <v>-27.351782309017825</v>
      </c>
      <c r="K6" s="1053">
        <v>-97.194437500000006</v>
      </c>
      <c r="L6" s="1053">
        <v>-3.9213707884305427</v>
      </c>
      <c r="M6" s="1054"/>
      <c r="Q6" s="1304"/>
      <c r="R6" s="1304"/>
      <c r="S6" s="1304"/>
      <c r="T6" s="1304"/>
      <c r="U6" s="1304"/>
      <c r="V6" s="1304"/>
      <c r="W6" s="1304"/>
      <c r="X6" s="1304"/>
      <c r="Y6" s="1304"/>
      <c r="Z6" s="1304"/>
    </row>
    <row r="7" spans="1:38" s="435" customFormat="1" x14ac:dyDescent="0.2">
      <c r="A7" s="1721">
        <v>45413</v>
      </c>
      <c r="B7" s="1047" t="s">
        <v>18</v>
      </c>
      <c r="C7" s="1048"/>
      <c r="D7" s="1048"/>
      <c r="E7" s="1048">
        <v>1.7814219999999988E-2</v>
      </c>
      <c r="F7" s="1048">
        <v>0.1244536</v>
      </c>
      <c r="G7" s="1048">
        <v>0.51532558000000006</v>
      </c>
      <c r="H7" s="1048">
        <v>0.49819540000000057</v>
      </c>
      <c r="I7" s="1048">
        <v>2.8242865141666682</v>
      </c>
      <c r="J7" s="1048">
        <v>1.517489361</v>
      </c>
      <c r="K7" s="1048">
        <v>2.0130290000000002E-2</v>
      </c>
      <c r="L7" s="1049">
        <v>5.5176949651666689</v>
      </c>
      <c r="M7" s="1050">
        <v>8.9400726181286042E-2</v>
      </c>
      <c r="Q7" s="1304"/>
      <c r="R7" s="1304"/>
      <c r="S7" s="1304"/>
      <c r="T7" s="1304"/>
      <c r="U7" s="1304"/>
      <c r="V7" s="1304"/>
      <c r="W7" s="1304"/>
      <c r="X7" s="1304"/>
      <c r="Y7" s="1304"/>
      <c r="Z7" s="1304"/>
    </row>
    <row r="8" spans="1:38" s="435" customFormat="1" x14ac:dyDescent="0.2">
      <c r="A8" s="1722"/>
      <c r="B8" s="1051" t="s">
        <v>444</v>
      </c>
      <c r="C8" s="1052"/>
      <c r="D8" s="1052"/>
      <c r="E8" s="1053">
        <v>-1.0321111111111689</v>
      </c>
      <c r="F8" s="1053">
        <v>632.07999999999993</v>
      </c>
      <c r="G8" s="1053">
        <v>186.29198888888894</v>
      </c>
      <c r="H8" s="1053">
        <v>106.72008298755212</v>
      </c>
      <c r="I8" s="1053">
        <v>-5.8571161944443935</v>
      </c>
      <c r="J8" s="1053">
        <v>-20.25804724119811</v>
      </c>
      <c r="K8" s="1053">
        <v>-90.459578199052132</v>
      </c>
      <c r="L8" s="1053">
        <v>-0.93904909934167635</v>
      </c>
      <c r="M8" s="1054"/>
      <c r="Q8" s="1304"/>
      <c r="R8" s="1304"/>
      <c r="S8" s="1304"/>
      <c r="T8" s="1304"/>
      <c r="U8" s="1304"/>
      <c r="V8" s="1304"/>
      <c r="W8" s="1304"/>
      <c r="X8" s="1304"/>
      <c r="Y8" s="1304"/>
      <c r="Z8" s="1304"/>
    </row>
    <row r="9" spans="1:38" s="435" customFormat="1" x14ac:dyDescent="0.2">
      <c r="A9" s="1721">
        <v>45444</v>
      </c>
      <c r="B9" s="1047" t="s">
        <v>18</v>
      </c>
      <c r="C9" s="1048"/>
      <c r="D9" s="1048">
        <v>6.574599999999999E-4</v>
      </c>
      <c r="E9" s="1048">
        <v>1.6015460000000002E-2</v>
      </c>
      <c r="F9" s="1048">
        <v>0.11195202500000001</v>
      </c>
      <c r="G9" s="1048">
        <v>0.56535620000000009</v>
      </c>
      <c r="H9" s="1048">
        <v>0.45868383000000057</v>
      </c>
      <c r="I9" s="1048">
        <v>2.5204242141666673</v>
      </c>
      <c r="J9" s="1048">
        <v>1.4804368800000005</v>
      </c>
      <c r="K9" s="1048">
        <v>1.8423200000000002E-3</v>
      </c>
      <c r="L9" s="1049">
        <v>5.155368389166668</v>
      </c>
      <c r="M9" s="1050">
        <v>8.353011187337811E-2</v>
      </c>
      <c r="Q9" s="1304"/>
      <c r="R9" s="1304"/>
      <c r="S9" s="1304"/>
      <c r="T9" s="1304"/>
      <c r="U9" s="1304"/>
      <c r="V9" s="1304"/>
      <c r="W9" s="1304"/>
      <c r="X9" s="1304"/>
      <c r="Y9" s="1304"/>
      <c r="Z9" s="1304"/>
    </row>
    <row r="10" spans="1:38" s="435" customFormat="1" x14ac:dyDescent="0.2">
      <c r="A10" s="1722"/>
      <c r="B10" s="1051" t="s">
        <v>444</v>
      </c>
      <c r="C10" s="1052"/>
      <c r="D10" s="1052"/>
      <c r="E10" s="1053">
        <v>23.195846153846176</v>
      </c>
      <c r="F10" s="1053">
        <v>761.16942307692329</v>
      </c>
      <c r="G10" s="1053">
        <v>271.94486842105266</v>
      </c>
      <c r="H10" s="1053">
        <v>91.118262500000242</v>
      </c>
      <c r="I10" s="1053">
        <v>-6.0244513733531937</v>
      </c>
      <c r="J10" s="1053">
        <v>-25.829815631262498</v>
      </c>
      <c r="K10" s="1053">
        <v>-99.092453201970429</v>
      </c>
      <c r="L10" s="1053">
        <v>-2.7105418160659069</v>
      </c>
      <c r="M10" s="1054"/>
      <c r="Q10" s="1304"/>
      <c r="R10" s="1304"/>
      <c r="S10" s="1304"/>
      <c r="T10" s="1304"/>
      <c r="U10" s="1304"/>
      <c r="V10" s="1304"/>
      <c r="W10" s="1304"/>
      <c r="X10" s="1304"/>
      <c r="Y10" s="1304"/>
      <c r="Z10" s="1304"/>
    </row>
    <row r="11" spans="1:38" s="435" customFormat="1" x14ac:dyDescent="0.2">
      <c r="A11" s="1721">
        <v>45474</v>
      </c>
      <c r="B11" s="1047" t="s">
        <v>18</v>
      </c>
      <c r="C11" s="1048"/>
      <c r="D11" s="1048">
        <v>1.1516010000000005E-2</v>
      </c>
      <c r="E11" s="1048">
        <v>1.410748E-2</v>
      </c>
      <c r="F11" s="1048">
        <v>0.11526142999999998</v>
      </c>
      <c r="G11" s="1048">
        <v>0.54176955500000001</v>
      </c>
      <c r="H11" s="1048">
        <v>0.52648102499999982</v>
      </c>
      <c r="I11" s="1048">
        <v>2.4429977291666654</v>
      </c>
      <c r="J11" s="1048">
        <v>1.5490748099999998</v>
      </c>
      <c r="K11" s="1048">
        <v>2.0601189999999998E-2</v>
      </c>
      <c r="L11" s="1049">
        <v>5.2218092291666647</v>
      </c>
      <c r="M11" s="1050">
        <v>8.4606622876902737E-2</v>
      </c>
      <c r="Q11" s="1304"/>
      <c r="R11" s="1304"/>
      <c r="S11" s="1304"/>
      <c r="T11" s="1304"/>
      <c r="U11" s="1304"/>
      <c r="V11" s="1304"/>
      <c r="W11" s="1304"/>
      <c r="X11" s="1304"/>
      <c r="Y11" s="1304"/>
      <c r="Z11" s="1304"/>
    </row>
    <row r="12" spans="1:38" s="435" customFormat="1" x14ac:dyDescent="0.2">
      <c r="A12" s="1722"/>
      <c r="B12" s="1051" t="s">
        <v>444</v>
      </c>
      <c r="C12" s="1052"/>
      <c r="D12" s="1053">
        <v>-47.654499999999977</v>
      </c>
      <c r="E12" s="1053">
        <v>-43.570080000000004</v>
      </c>
      <c r="F12" s="1053">
        <v>668.40953333333323</v>
      </c>
      <c r="G12" s="1053">
        <v>206.08449435028251</v>
      </c>
      <c r="H12" s="1053">
        <v>103.27452702702695</v>
      </c>
      <c r="I12" s="1053">
        <v>-11.77328533164806</v>
      </c>
      <c r="J12" s="1053">
        <v>-19.108365013054843</v>
      </c>
      <c r="K12" s="1053">
        <v>-89.750651741293538</v>
      </c>
      <c r="L12" s="1053">
        <v>-2.99444121927058</v>
      </c>
      <c r="M12" s="1054"/>
      <c r="Q12" s="1304"/>
      <c r="R12" s="1304"/>
      <c r="S12" s="1304"/>
      <c r="T12" s="1304"/>
      <c r="U12" s="1304"/>
      <c r="V12" s="1304"/>
      <c r="W12" s="1304"/>
      <c r="X12" s="1304"/>
      <c r="Y12" s="1304"/>
      <c r="Z12" s="1304"/>
    </row>
    <row r="13" spans="1:38" s="435" customFormat="1" x14ac:dyDescent="0.2">
      <c r="A13" s="1721">
        <v>45505</v>
      </c>
      <c r="B13" s="1047" t="s">
        <v>18</v>
      </c>
      <c r="C13" s="1048"/>
      <c r="D13" s="1048">
        <v>4.9400499999999996E-3</v>
      </c>
      <c r="E13" s="1048">
        <v>1.7654420000000001E-2</v>
      </c>
      <c r="F13" s="1048">
        <v>4.9848544999999987E-2</v>
      </c>
      <c r="G13" s="1048">
        <v>0.3599117850000001</v>
      </c>
      <c r="H13" s="1048">
        <v>0.47377419000000026</v>
      </c>
      <c r="I13" s="1048">
        <v>2.0845285341666671</v>
      </c>
      <c r="J13" s="1048">
        <v>1.4201567599999996</v>
      </c>
      <c r="K13" s="1048">
        <v>5.6828900000000003E-3</v>
      </c>
      <c r="L13" s="1049">
        <v>4.4164971741666674</v>
      </c>
      <c r="M13" s="1050">
        <v>7.155851438702561E-2</v>
      </c>
      <c r="Q13" s="1304"/>
      <c r="R13" s="1304"/>
      <c r="S13" s="1304"/>
      <c r="T13" s="1304"/>
      <c r="U13" s="1304"/>
      <c r="V13" s="1304"/>
      <c r="W13" s="1304"/>
      <c r="X13" s="1304"/>
      <c r="Y13" s="1304"/>
      <c r="Z13" s="1304"/>
    </row>
    <row r="14" spans="1:38" s="435" customFormat="1" x14ac:dyDescent="0.2">
      <c r="A14" s="1722"/>
      <c r="B14" s="1051" t="s">
        <v>444</v>
      </c>
      <c r="C14" s="1052"/>
      <c r="D14" s="1053">
        <v>-38.249375000000008</v>
      </c>
      <c r="E14" s="1053">
        <v>10.340125000000002</v>
      </c>
      <c r="F14" s="1053">
        <v>116.73280434782603</v>
      </c>
      <c r="G14" s="1053">
        <v>43.964714000000036</v>
      </c>
      <c r="H14" s="1053">
        <v>156.09415675675689</v>
      </c>
      <c r="I14" s="1053">
        <v>-22.277086720109356</v>
      </c>
      <c r="J14" s="1053">
        <v>-18.00480600461896</v>
      </c>
      <c r="K14" s="1053">
        <v>-96.977186170212775</v>
      </c>
      <c r="L14" s="1053">
        <v>-13.129481231969557</v>
      </c>
      <c r="M14" s="1054"/>
      <c r="Q14" s="1304"/>
      <c r="R14" s="1304"/>
      <c r="S14" s="1304"/>
      <c r="T14" s="1304"/>
      <c r="U14" s="1304"/>
      <c r="V14" s="1304"/>
      <c r="W14" s="1304"/>
      <c r="X14" s="1304"/>
      <c r="Y14" s="1304"/>
      <c r="Z14" s="1304"/>
    </row>
    <row r="15" spans="1:38" s="435" customFormat="1" x14ac:dyDescent="0.2">
      <c r="A15" s="1721">
        <v>45536</v>
      </c>
      <c r="B15" s="1047" t="s">
        <v>18</v>
      </c>
      <c r="C15" s="1048"/>
      <c r="D15" s="1048">
        <v>4.4220200000000005E-3</v>
      </c>
      <c r="E15" s="1048">
        <v>1.6643320000000003E-2</v>
      </c>
      <c r="F15" s="1048">
        <v>7.9680525000000016E-2</v>
      </c>
      <c r="G15" s="1048">
        <v>0.46862437499999998</v>
      </c>
      <c r="H15" s="1048">
        <v>0.46717909499999988</v>
      </c>
      <c r="I15" s="1048">
        <v>2.1972318191666673</v>
      </c>
      <c r="J15" s="1048">
        <v>1.3420150799999999</v>
      </c>
      <c r="K15" s="1048">
        <v>6.3090000000000008E-5</v>
      </c>
      <c r="L15" s="1049">
        <v>4.5758593241666672</v>
      </c>
      <c r="M15" s="1050">
        <v>7.4140587521867821E-2</v>
      </c>
      <c r="Q15" s="1304"/>
      <c r="R15" s="1304"/>
      <c r="S15" s="1304"/>
      <c r="T15" s="1304"/>
      <c r="U15" s="1304"/>
      <c r="V15" s="1304"/>
      <c r="W15" s="1304"/>
      <c r="X15" s="1304"/>
      <c r="Y15" s="1304"/>
      <c r="Z15" s="1304"/>
    </row>
    <row r="16" spans="1:38" s="435" customFormat="1" x14ac:dyDescent="0.2">
      <c r="A16" s="1722"/>
      <c r="B16" s="1051" t="s">
        <v>444</v>
      </c>
      <c r="C16" s="1052"/>
      <c r="D16" s="1052"/>
      <c r="E16" s="1053">
        <v>-7.5371111111110878</v>
      </c>
      <c r="F16" s="1053">
        <v>195.11305555555563</v>
      </c>
      <c r="G16" s="1053">
        <v>123.1544642857143</v>
      </c>
      <c r="H16" s="1053">
        <v>77.634636882129215</v>
      </c>
      <c r="I16" s="1053">
        <v>-21.04808411186966</v>
      </c>
      <c r="J16" s="1053">
        <v>-19.78391631799164</v>
      </c>
      <c r="K16" s="1053">
        <v>-99.959296774193561</v>
      </c>
      <c r="L16" s="1053">
        <v>-10.784571570156624</v>
      </c>
      <c r="M16" s="1054"/>
      <c r="Q16" s="1304"/>
      <c r="R16" s="1304"/>
      <c r="S16" s="1304"/>
      <c r="T16" s="1304"/>
      <c r="U16" s="1304"/>
      <c r="V16" s="1304"/>
      <c r="W16" s="1304"/>
      <c r="X16" s="1304"/>
      <c r="Y16" s="1304"/>
      <c r="Z16" s="1304"/>
    </row>
    <row r="17" spans="1:26" s="435" customFormat="1" x14ac:dyDescent="0.2">
      <c r="A17" s="1721">
        <v>45566</v>
      </c>
      <c r="B17" s="1047" t="s">
        <v>18</v>
      </c>
      <c r="C17" s="1048"/>
      <c r="D17" s="1048"/>
      <c r="E17" s="1048">
        <v>1.642567E-2</v>
      </c>
      <c r="F17" s="1048">
        <v>0.10926878</v>
      </c>
      <c r="G17" s="1048">
        <v>0.47812599499999997</v>
      </c>
      <c r="H17" s="1048">
        <v>0.40645648000000001</v>
      </c>
      <c r="I17" s="1048">
        <v>2.3116814891666668</v>
      </c>
      <c r="J17" s="1048">
        <v>1.4863280649999997</v>
      </c>
      <c r="K17" s="1048"/>
      <c r="L17" s="1049">
        <v>4.8082864791666662</v>
      </c>
      <c r="M17" s="1050">
        <v>7.7906500022002292E-2</v>
      </c>
      <c r="Q17" s="1304"/>
      <c r="R17" s="1304"/>
      <c r="S17" s="1304"/>
      <c r="T17" s="1304"/>
      <c r="U17" s="1304"/>
      <c r="V17" s="1304"/>
      <c r="W17" s="1304"/>
      <c r="X17" s="1304"/>
      <c r="Y17" s="1304"/>
      <c r="Z17" s="1304"/>
    </row>
    <row r="18" spans="1:26" s="435" customFormat="1" x14ac:dyDescent="0.2">
      <c r="A18" s="1722"/>
      <c r="B18" s="1051" t="s">
        <v>444</v>
      </c>
      <c r="C18" s="1052"/>
      <c r="D18" s="1052"/>
      <c r="E18" s="1053">
        <v>-3.37841176470589</v>
      </c>
      <c r="F18" s="1053">
        <v>137.54082608695651</v>
      </c>
      <c r="G18" s="1053">
        <v>188.02770783132524</v>
      </c>
      <c r="H18" s="1053">
        <v>68.65414107883818</v>
      </c>
      <c r="I18" s="1053">
        <v>-13.192583959193881</v>
      </c>
      <c r="J18" s="1053">
        <v>-1.762850958360886</v>
      </c>
      <c r="K18" s="1053">
        <v>-100</v>
      </c>
      <c r="L18" s="1053">
        <v>-0.18089102830255319</v>
      </c>
      <c r="M18" s="1054"/>
      <c r="Q18" s="1304"/>
      <c r="R18" s="1304"/>
      <c r="S18" s="1304"/>
      <c r="T18" s="1304"/>
      <c r="U18" s="1304"/>
      <c r="V18" s="1304"/>
      <c r="W18" s="1304"/>
      <c r="X18" s="1304"/>
      <c r="Y18" s="1304"/>
      <c r="Z18" s="1304"/>
    </row>
    <row r="19" spans="1:26" s="435" customFormat="1" x14ac:dyDescent="0.2">
      <c r="A19" s="1721">
        <v>45597</v>
      </c>
      <c r="B19" s="1047" t="s">
        <v>18</v>
      </c>
      <c r="C19" s="1048"/>
      <c r="D19" s="1048"/>
      <c r="E19" s="1048">
        <v>1.8010349999999998E-2</v>
      </c>
      <c r="F19" s="1048">
        <v>8.208132999999998E-2</v>
      </c>
      <c r="G19" s="1048">
        <v>0.33994918500000004</v>
      </c>
      <c r="H19" s="1048">
        <v>0.41930947499999982</v>
      </c>
      <c r="I19" s="1048">
        <v>2.4077236291666684</v>
      </c>
      <c r="J19" s="1048">
        <v>1.7814275250000005</v>
      </c>
      <c r="K19" s="1048"/>
      <c r="L19" s="1049">
        <v>5.0485014941666684</v>
      </c>
      <c r="M19" s="1050">
        <v>8.179859570982545E-2</v>
      </c>
      <c r="Q19" s="1304"/>
      <c r="R19" s="1304"/>
      <c r="S19" s="1304"/>
      <c r="T19" s="1304"/>
      <c r="U19" s="1304"/>
      <c r="V19" s="1304"/>
      <c r="W19" s="1304"/>
      <c r="X19" s="1304"/>
      <c r="Y19" s="1304"/>
      <c r="Z19" s="1304"/>
    </row>
    <row r="20" spans="1:26" s="435" customFormat="1" x14ac:dyDescent="0.2">
      <c r="A20" s="1722"/>
      <c r="B20" s="1051" t="s">
        <v>444</v>
      </c>
      <c r="C20" s="1052"/>
      <c r="D20" s="1052"/>
      <c r="E20" s="1053">
        <v>5.9432352941176267</v>
      </c>
      <c r="F20" s="1053">
        <v>14.001847222222205</v>
      </c>
      <c r="G20" s="1053">
        <v>136.07582291666671</v>
      </c>
      <c r="H20" s="1053">
        <v>53.593214285714211</v>
      </c>
      <c r="I20" s="1053">
        <v>-10.924024078184665</v>
      </c>
      <c r="J20" s="1053">
        <v>-3.7066202702702502</v>
      </c>
      <c r="K20" s="1053">
        <v>-100</v>
      </c>
      <c r="L20" s="1053">
        <v>-3.8380667777777289</v>
      </c>
      <c r="M20" s="1054"/>
      <c r="Q20" s="1304"/>
      <c r="R20" s="1304"/>
      <c r="S20" s="1304"/>
      <c r="T20" s="1304"/>
      <c r="U20" s="1304"/>
      <c r="V20" s="1304"/>
      <c r="W20" s="1304"/>
      <c r="X20" s="1304"/>
      <c r="Y20" s="1304"/>
      <c r="Z20" s="1304"/>
    </row>
    <row r="21" spans="1:26" s="435" customFormat="1" x14ac:dyDescent="0.2">
      <c r="A21" s="1721">
        <v>45627</v>
      </c>
      <c r="B21" s="1047" t="s">
        <v>18</v>
      </c>
      <c r="C21" s="1048"/>
      <c r="D21" s="1048"/>
      <c r="E21" s="1048">
        <v>2.1496089999999999E-2</v>
      </c>
      <c r="F21" s="1048">
        <v>0.15210876000000001</v>
      </c>
      <c r="G21" s="1048">
        <v>0.41966935999999999</v>
      </c>
      <c r="H21" s="1048">
        <v>0.42553846499999987</v>
      </c>
      <c r="I21" s="1048">
        <v>2.4486797841666643</v>
      </c>
      <c r="J21" s="1048">
        <v>1.9707855950000004</v>
      </c>
      <c r="K21" s="1048">
        <v>1.8158580000000001E-2</v>
      </c>
      <c r="L21" s="1049">
        <v>5.4564366341666641</v>
      </c>
      <c r="M21" s="1050">
        <v>8.8408185036727038E-2</v>
      </c>
      <c r="Q21" s="1304"/>
      <c r="R21" s="1304"/>
      <c r="S21" s="1304"/>
      <c r="T21" s="1304"/>
      <c r="U21" s="1304"/>
      <c r="V21" s="1304"/>
      <c r="W21" s="1304"/>
      <c r="X21" s="1304"/>
      <c r="Y21" s="1304"/>
      <c r="Z21" s="1304"/>
    </row>
    <row r="22" spans="1:26" s="435" customFormat="1" x14ac:dyDescent="0.2">
      <c r="A22" s="1722"/>
      <c r="B22" s="1051" t="s">
        <v>444</v>
      </c>
      <c r="C22" s="1052"/>
      <c r="D22" s="1052"/>
      <c r="E22" s="1053">
        <v>34.350562499999995</v>
      </c>
      <c r="F22" s="1053">
        <v>100.14310526315791</v>
      </c>
      <c r="G22" s="1053">
        <v>149.80319047619045</v>
      </c>
      <c r="H22" s="1053">
        <v>15.322077235772323</v>
      </c>
      <c r="I22" s="1053">
        <v>-7.7710062460766656</v>
      </c>
      <c r="J22" s="1053">
        <v>2.7521165276329751</v>
      </c>
      <c r="K22" s="1053">
        <v>-89.061096385542157</v>
      </c>
      <c r="L22" s="1053">
        <v>1.6474782817932898</v>
      </c>
      <c r="M22" s="1054"/>
      <c r="Q22" s="1304"/>
      <c r="R22" s="1304"/>
      <c r="S22" s="1304"/>
      <c r="T22" s="1304"/>
      <c r="U22" s="1304"/>
      <c r="V22" s="1304"/>
      <c r="W22" s="1304"/>
      <c r="X22" s="1304"/>
      <c r="Y22" s="1304"/>
      <c r="Z22" s="1304"/>
    </row>
    <row r="23" spans="1:26" s="435" customFormat="1" x14ac:dyDescent="0.2">
      <c r="A23" s="1721">
        <v>45658</v>
      </c>
      <c r="B23" s="1047" t="s">
        <v>18</v>
      </c>
      <c r="C23" s="1048"/>
      <c r="D23" s="1048">
        <v>7.77745E-3</v>
      </c>
      <c r="E23" s="1048">
        <v>2.1244519999999996E-2</v>
      </c>
      <c r="F23" s="1048">
        <v>0.17428578999999997</v>
      </c>
      <c r="G23" s="1048">
        <v>0.36136066000000006</v>
      </c>
      <c r="H23" s="1048">
        <v>0.58256961499999993</v>
      </c>
      <c r="I23" s="1048">
        <v>2.6382401391666677</v>
      </c>
      <c r="J23" s="1048">
        <v>1.6393777399999996</v>
      </c>
      <c r="K23" s="1048">
        <v>4.1322559999999994E-2</v>
      </c>
      <c r="L23" s="1049">
        <v>5.466178474166667</v>
      </c>
      <c r="M23" s="1050">
        <v>8.8566027682223089E-2</v>
      </c>
      <c r="Q23" s="1304"/>
      <c r="R23" s="1304"/>
      <c r="S23" s="1304"/>
      <c r="T23" s="1304"/>
      <c r="U23" s="1304"/>
      <c r="V23" s="1304"/>
      <c r="W23" s="1304"/>
      <c r="X23" s="1304"/>
      <c r="Y23" s="1304"/>
      <c r="Z23" s="1304"/>
    </row>
    <row r="24" spans="1:26" s="435" customFormat="1" x14ac:dyDescent="0.2">
      <c r="A24" s="1722"/>
      <c r="B24" s="1051" t="s">
        <v>444</v>
      </c>
      <c r="C24" s="1052"/>
      <c r="D24" s="1052"/>
      <c r="E24" s="1053">
        <v>6.2225999999999777</v>
      </c>
      <c r="F24" s="1053">
        <v>102.65789534883719</v>
      </c>
      <c r="G24" s="1053">
        <v>40.06227131782947</v>
      </c>
      <c r="H24" s="1053">
        <v>36.753430751173696</v>
      </c>
      <c r="I24" s="1053">
        <v>-6.4121979720940852</v>
      </c>
      <c r="J24" s="1053">
        <v>-0.70395275590553841</v>
      </c>
      <c r="K24" s="1053">
        <v>-83.404594377510037</v>
      </c>
      <c r="L24" s="1053">
        <v>-0.77730124947054702</v>
      </c>
      <c r="M24" s="1054"/>
      <c r="Q24" s="1304"/>
      <c r="R24" s="1304"/>
      <c r="S24" s="1304"/>
      <c r="T24" s="1304"/>
      <c r="U24" s="1304"/>
      <c r="V24" s="1304"/>
      <c r="W24" s="1304"/>
      <c r="X24" s="1304"/>
      <c r="Y24" s="1304"/>
      <c r="Z24" s="1304"/>
    </row>
    <row r="25" spans="1:26" s="435" customFormat="1" x14ac:dyDescent="0.2">
      <c r="A25" s="1721">
        <v>45689</v>
      </c>
      <c r="B25" s="1047" t="s">
        <v>18</v>
      </c>
      <c r="C25" s="1048"/>
      <c r="D25" s="1048">
        <v>1.1781140000000001E-2</v>
      </c>
      <c r="E25" s="1048">
        <v>1.8386090000000008E-2</v>
      </c>
      <c r="F25" s="1048">
        <v>0.14126940999999998</v>
      </c>
      <c r="G25" s="1048">
        <v>0.31429379999999996</v>
      </c>
      <c r="H25" s="1048">
        <v>0.45886714500000009</v>
      </c>
      <c r="I25" s="1048">
        <v>2.721681289166666</v>
      </c>
      <c r="J25" s="1048">
        <v>1.2881232300000001</v>
      </c>
      <c r="K25" s="1048">
        <v>3.4695690000000001E-2</v>
      </c>
      <c r="L25" s="1049">
        <v>4.9890977941666668</v>
      </c>
      <c r="M25" s="1050">
        <v>8.0836104315976723E-2</v>
      </c>
      <c r="Q25" s="1304"/>
      <c r="R25" s="1304"/>
      <c r="S25" s="1304"/>
      <c r="T25" s="1304"/>
      <c r="U25" s="1304"/>
      <c r="V25" s="1304"/>
      <c r="W25" s="1304"/>
      <c r="X25" s="1304"/>
      <c r="Y25" s="1304"/>
      <c r="Z25" s="1304"/>
    </row>
    <row r="26" spans="1:26" s="435" customFormat="1" x14ac:dyDescent="0.2">
      <c r="A26" s="1722"/>
      <c r="B26" s="1051" t="s">
        <v>444</v>
      </c>
      <c r="C26" s="1052"/>
      <c r="D26" s="1052"/>
      <c r="E26" s="1053">
        <v>2.1449444444444952</v>
      </c>
      <c r="F26" s="1053">
        <v>55.241109890109882</v>
      </c>
      <c r="G26" s="1053">
        <v>16.837843866170981</v>
      </c>
      <c r="H26" s="1053">
        <v>13.580976485148529</v>
      </c>
      <c r="I26" s="1053">
        <v>5.4915228359172827</v>
      </c>
      <c r="J26" s="1053">
        <v>-17.480894939141567</v>
      </c>
      <c r="K26" s="1053">
        <v>-88.735165584415583</v>
      </c>
      <c r="L26" s="1053">
        <v>-4.6243969763588817</v>
      </c>
      <c r="M26" s="1054"/>
      <c r="Q26" s="1304"/>
      <c r="R26" s="1304"/>
      <c r="S26" s="1304"/>
      <c r="T26" s="1304"/>
      <c r="U26" s="1304"/>
      <c r="V26" s="1304"/>
      <c r="W26" s="1304"/>
      <c r="X26" s="1304"/>
      <c r="Y26" s="1304"/>
      <c r="Z26" s="1304"/>
    </row>
    <row r="27" spans="1:26" s="435" customFormat="1" x14ac:dyDescent="0.2">
      <c r="A27" s="1721">
        <v>45717</v>
      </c>
      <c r="B27" s="1047" t="s">
        <v>18</v>
      </c>
      <c r="C27" s="1048"/>
      <c r="D27" s="1048">
        <v>1.227642E-2</v>
      </c>
      <c r="E27" s="1048">
        <v>2.7202980000000002E-2</v>
      </c>
      <c r="F27" s="1048">
        <v>0.14862812</v>
      </c>
      <c r="G27" s="1048">
        <v>0.22814092</v>
      </c>
      <c r="H27" s="1048">
        <v>0.60347392000000089</v>
      </c>
      <c r="I27" s="1048">
        <v>3.2654041431666747</v>
      </c>
      <c r="J27" s="1048">
        <v>1.5891788999999992</v>
      </c>
      <c r="K27" s="1048">
        <v>1.7694540000000002E-2</v>
      </c>
      <c r="L27" s="1049">
        <v>5.8919999431666747</v>
      </c>
      <c r="M27" s="1050">
        <v>9.5465421141359835E-2</v>
      </c>
      <c r="Q27" s="1304"/>
      <c r="R27" s="1304"/>
      <c r="S27" s="1304"/>
      <c r="T27" s="1304"/>
      <c r="U27" s="1304"/>
      <c r="V27" s="1304"/>
      <c r="W27" s="1304"/>
      <c r="X27" s="1304"/>
      <c r="Y27" s="1304"/>
      <c r="Z27" s="1304"/>
    </row>
    <row r="28" spans="1:26" s="435" customFormat="1" x14ac:dyDescent="0.2">
      <c r="A28" s="1722"/>
      <c r="B28" s="1051" t="s">
        <v>444</v>
      </c>
      <c r="C28" s="1052"/>
      <c r="D28" s="1052"/>
      <c r="E28" s="1053">
        <v>18.273826086956529</v>
      </c>
      <c r="F28" s="1053">
        <v>48.628119999999996</v>
      </c>
      <c r="G28" s="1053">
        <v>-37.151261707988979</v>
      </c>
      <c r="H28" s="1053">
        <v>24.68469421487622</v>
      </c>
      <c r="I28" s="1053">
        <v>6.0196150378790474</v>
      </c>
      <c r="J28" s="1053">
        <v>-1.5378624535316558</v>
      </c>
      <c r="K28" s="1053">
        <v>-94.435679245283026</v>
      </c>
      <c r="L28" s="1053">
        <v>-1.5045144906941588</v>
      </c>
      <c r="M28" s="1054"/>
      <c r="Q28" s="1304"/>
      <c r="R28" s="1304"/>
      <c r="S28" s="1304"/>
      <c r="T28" s="1304"/>
      <c r="U28" s="1304"/>
      <c r="V28" s="1304"/>
      <c r="W28" s="1304"/>
      <c r="X28" s="1304"/>
      <c r="Y28" s="1304"/>
      <c r="Z28" s="1304"/>
    </row>
    <row r="29" spans="1:26" s="435" customFormat="1" x14ac:dyDescent="0.2">
      <c r="A29" s="1723" t="s">
        <v>50</v>
      </c>
      <c r="B29" s="1176" t="s">
        <v>18</v>
      </c>
      <c r="C29" s="587"/>
      <c r="D29" s="587">
        <v>5.3370550000000003E-2</v>
      </c>
      <c r="E29" s="587">
        <v>0.22129594</v>
      </c>
      <c r="F29" s="587">
        <v>1.4478618549999998</v>
      </c>
      <c r="G29" s="1011">
        <v>4.9253840800000006</v>
      </c>
      <c r="H29" s="587">
        <v>5.9342016050000019</v>
      </c>
      <c r="I29" s="587">
        <v>30.641790449000009</v>
      </c>
      <c r="J29" s="1011">
        <v>18.329199415999998</v>
      </c>
      <c r="K29" s="587">
        <v>0.16557783000000001</v>
      </c>
      <c r="L29" s="587">
        <v>61.71868172500001</v>
      </c>
      <c r="M29" s="1056">
        <v>1</v>
      </c>
      <c r="Q29" s="1304"/>
      <c r="R29" s="1304"/>
      <c r="S29" s="1304"/>
      <c r="T29" s="1304"/>
      <c r="U29" s="1304"/>
      <c r="V29" s="1304"/>
      <c r="W29" s="1304"/>
      <c r="X29" s="1304"/>
      <c r="Y29" s="1304"/>
      <c r="Z29" s="1304"/>
    </row>
    <row r="30" spans="1:26" s="435" customFormat="1" ht="13.5" thickBot="1" x14ac:dyDescent="0.25">
      <c r="A30" s="1724"/>
      <c r="B30" s="1177" t="s">
        <v>444</v>
      </c>
      <c r="C30" s="1178"/>
      <c r="D30" s="1178">
        <v>77.901833333333343</v>
      </c>
      <c r="E30" s="1178">
        <v>1.5118990825687932</v>
      </c>
      <c r="F30" s="1178">
        <v>147.07540187713303</v>
      </c>
      <c r="G30" s="1178">
        <v>93.076600548804393</v>
      </c>
      <c r="H30" s="1178">
        <v>61.650820076273533</v>
      </c>
      <c r="I30" s="1178">
        <v>-8.059918239918348</v>
      </c>
      <c r="J30" s="1178">
        <v>-12.995683220202208</v>
      </c>
      <c r="K30" s="1178">
        <v>-93.514381903642771</v>
      </c>
      <c r="L30" s="1178">
        <v>-3.5705866430222808</v>
      </c>
      <c r="M30" s="1059"/>
      <c r="Q30" s="1304"/>
      <c r="R30" s="1304"/>
      <c r="S30" s="1304"/>
      <c r="T30" s="1304"/>
      <c r="U30" s="1304"/>
      <c r="V30" s="1304"/>
      <c r="W30" s="1304"/>
      <c r="X30" s="1304"/>
      <c r="Y30" s="1304"/>
      <c r="Z30" s="1304"/>
    </row>
    <row r="31" spans="1:26" ht="13.5" thickTop="1" x14ac:dyDescent="0.2"/>
  </sheetData>
  <mergeCells count="15">
    <mergeCell ref="A11:A12"/>
    <mergeCell ref="A13:A14"/>
    <mergeCell ref="A25:A26"/>
    <mergeCell ref="A27:A28"/>
    <mergeCell ref="A29:A30"/>
    <mergeCell ref="A15:A16"/>
    <mergeCell ref="A17:A18"/>
    <mergeCell ref="A19:A20"/>
    <mergeCell ref="A21:A22"/>
    <mergeCell ref="A23:A24"/>
    <mergeCell ref="A1:M1"/>
    <mergeCell ref="A2:M2"/>
    <mergeCell ref="A5:A6"/>
    <mergeCell ref="A7:A8"/>
    <mergeCell ref="A9:A10"/>
  </mergeCells>
  <printOptions horizontalCentered="1"/>
  <pageMargins left="0.39" right="0.39370078740157483" top="0.47" bottom="0.37" header="0.19685039370078741" footer="0.19685039370078741"/>
  <pageSetup paperSize="9" scale="95" firstPageNumber="11" orientation="portrait" useFirstPageNumber="1" r:id="rId1"/>
  <headerFooter scaleWithDoc="0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BL31"/>
  <sheetViews>
    <sheetView tabSelected="1" zoomScale="115" zoomScaleNormal="115" zoomScaleSheetLayoutView="100" workbookViewId="0">
      <selection activeCell="X15" sqref="X15"/>
    </sheetView>
  </sheetViews>
  <sheetFormatPr defaultColWidth="9.140625" defaultRowHeight="12.75" x14ac:dyDescent="0.2"/>
  <cols>
    <col min="1" max="1" width="6.28515625" style="334" customWidth="1"/>
    <col min="2" max="2" width="8.5703125" style="334" customWidth="1"/>
    <col min="3" max="3" width="8.28515625" style="444" bestFit="1" customWidth="1"/>
    <col min="4" max="4" width="10.7109375" style="444" customWidth="1"/>
    <col min="5" max="5" width="8.28515625" style="661" bestFit="1" customWidth="1"/>
    <col min="6" max="7" width="8.28515625" style="444" bestFit="1" customWidth="1"/>
    <col min="8" max="8" width="9.140625" style="661" bestFit="1" customWidth="1"/>
    <col min="9" max="10" width="8.28515625" style="444" bestFit="1" customWidth="1"/>
    <col min="11" max="12" width="7.42578125" style="661" bestFit="1" customWidth="1"/>
    <col min="13" max="14" width="8.28515625" style="661" bestFit="1" customWidth="1"/>
    <col min="15" max="16" width="7.42578125" style="661" bestFit="1" customWidth="1"/>
    <col min="17" max="17" width="8.28515625" style="661" bestFit="1" customWidth="1"/>
    <col min="18" max="18" width="9.140625" style="661" customWidth="1"/>
    <col min="19" max="19" width="8.28515625" style="661" bestFit="1" customWidth="1"/>
    <col min="20" max="20" width="4.85546875" style="661" customWidth="1"/>
    <col min="21" max="21" width="8.28515625" style="662" bestFit="1" customWidth="1"/>
    <col min="22" max="22" width="7.140625" style="444" customWidth="1"/>
    <col min="23" max="23" width="9.140625" style="334"/>
    <col min="24" max="24" width="13" style="334" customWidth="1"/>
    <col min="25" max="25" width="9.140625" style="444"/>
    <col min="26" max="26" width="10" style="334" bestFit="1" customWidth="1"/>
    <col min="27" max="16384" width="9.140625" style="334"/>
  </cols>
  <sheetData>
    <row r="1" spans="1:64" ht="19.149999999999999" customHeight="1" x14ac:dyDescent="0.2">
      <c r="A1" s="1460" t="s">
        <v>494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0"/>
      <c r="N1" s="1410"/>
      <c r="O1" s="1410"/>
      <c r="P1" s="1410"/>
      <c r="Q1" s="1410"/>
      <c r="R1" s="1410"/>
      <c r="S1" s="1410"/>
      <c r="T1" s="1410"/>
      <c r="U1" s="1410"/>
      <c r="V1" s="1411"/>
    </row>
    <row r="2" spans="1:64" s="434" customFormat="1" ht="15.75" customHeight="1" x14ac:dyDescent="0.2">
      <c r="A2" s="1718" t="s">
        <v>347</v>
      </c>
      <c r="B2" s="1719"/>
      <c r="C2" s="1719"/>
      <c r="D2" s="1719"/>
      <c r="E2" s="1719"/>
      <c r="F2" s="1719"/>
      <c r="G2" s="1719"/>
      <c r="H2" s="1719"/>
      <c r="I2" s="1719"/>
      <c r="J2" s="1719"/>
      <c r="K2" s="1719"/>
      <c r="L2" s="1719"/>
      <c r="M2" s="1719"/>
      <c r="N2" s="1719"/>
      <c r="O2" s="1719"/>
      <c r="P2" s="1719"/>
      <c r="Q2" s="1719"/>
      <c r="R2" s="1719"/>
      <c r="S2" s="1719"/>
      <c r="T2" s="1719"/>
      <c r="U2" s="1719"/>
      <c r="V2" s="1720"/>
      <c r="Y2" s="663"/>
    </row>
    <row r="3" spans="1:64" s="272" customFormat="1" ht="38.25" x14ac:dyDescent="0.2">
      <c r="A3" s="670" t="s">
        <v>126</v>
      </c>
      <c r="B3" s="715" t="s">
        <v>18</v>
      </c>
      <c r="C3" s="667" t="s">
        <v>196</v>
      </c>
      <c r="D3" s="667" t="s">
        <v>197</v>
      </c>
      <c r="E3" s="667" t="s">
        <v>198</v>
      </c>
      <c r="F3" s="667" t="s">
        <v>199</v>
      </c>
      <c r="G3" s="667" t="s">
        <v>200</v>
      </c>
      <c r="H3" s="667" t="s">
        <v>201</v>
      </c>
      <c r="I3" s="667" t="s">
        <v>202</v>
      </c>
      <c r="J3" s="667" t="s">
        <v>203</v>
      </c>
      <c r="K3" s="667" t="s">
        <v>204</v>
      </c>
      <c r="L3" s="667" t="s">
        <v>205</v>
      </c>
      <c r="M3" s="667" t="s">
        <v>206</v>
      </c>
      <c r="N3" s="667" t="s">
        <v>207</v>
      </c>
      <c r="O3" s="667" t="s">
        <v>208</v>
      </c>
      <c r="P3" s="667" t="s">
        <v>209</v>
      </c>
      <c r="Q3" s="667" t="s">
        <v>210</v>
      </c>
      <c r="R3" s="667" t="s">
        <v>211</v>
      </c>
      <c r="S3" s="667" t="s">
        <v>212</v>
      </c>
      <c r="T3" s="668" t="s">
        <v>218</v>
      </c>
      <c r="U3" s="669" t="s">
        <v>445</v>
      </c>
      <c r="V3" s="736" t="s">
        <v>363</v>
      </c>
      <c r="Y3" s="284"/>
    </row>
    <row r="4" spans="1:64" ht="17.649999999999999" customHeight="1" x14ac:dyDescent="0.2">
      <c r="A4" s="654" t="s">
        <v>95</v>
      </c>
      <c r="B4" s="655" t="s">
        <v>96</v>
      </c>
      <c r="C4" s="655" t="s">
        <v>97</v>
      </c>
      <c r="D4" s="655" t="s">
        <v>98</v>
      </c>
      <c r="E4" s="655" t="s">
        <v>99</v>
      </c>
      <c r="F4" s="655" t="s">
        <v>100</v>
      </c>
      <c r="G4" s="655" t="s">
        <v>101</v>
      </c>
      <c r="H4" s="655" t="s">
        <v>102</v>
      </c>
      <c r="I4" s="655" t="s">
        <v>103</v>
      </c>
      <c r="J4" s="655" t="s">
        <v>104</v>
      </c>
      <c r="K4" s="655" t="s">
        <v>105</v>
      </c>
      <c r="L4" s="655" t="s">
        <v>106</v>
      </c>
      <c r="M4" s="655" t="s">
        <v>107</v>
      </c>
      <c r="N4" s="655" t="s">
        <v>108</v>
      </c>
      <c r="O4" s="655" t="s">
        <v>109</v>
      </c>
      <c r="P4" s="655" t="s">
        <v>110</v>
      </c>
      <c r="Q4" s="655" t="s">
        <v>111</v>
      </c>
      <c r="R4" s="655" t="s">
        <v>112</v>
      </c>
      <c r="S4" s="655" t="s">
        <v>113</v>
      </c>
      <c r="T4" s="655" t="s">
        <v>144</v>
      </c>
      <c r="U4" s="655" t="s">
        <v>144</v>
      </c>
      <c r="V4" s="655" t="s">
        <v>161</v>
      </c>
      <c r="AA4" s="659"/>
      <c r="AT4" s="444"/>
      <c r="AV4" s="659"/>
    </row>
    <row r="5" spans="1:64" ht="20.25" customHeight="1" x14ac:dyDescent="0.2">
      <c r="A5" s="1721">
        <v>45383</v>
      </c>
      <c r="B5" s="1047" t="s">
        <v>18</v>
      </c>
      <c r="C5" s="656">
        <v>1.0176620000000001E-2</v>
      </c>
      <c r="D5" s="656">
        <v>1.4633559999999999E-2</v>
      </c>
      <c r="E5" s="656">
        <v>0.23869524</v>
      </c>
      <c r="F5" s="656">
        <v>1.6295951799999997</v>
      </c>
      <c r="G5" s="656">
        <v>0.55275490000000005</v>
      </c>
      <c r="H5" s="656">
        <v>0.89169901170000021</v>
      </c>
      <c r="I5" s="656">
        <v>4.9826253384000001</v>
      </c>
      <c r="J5" s="656">
        <v>6.409375264000003</v>
      </c>
      <c r="K5" s="656">
        <v>5.669355877500001</v>
      </c>
      <c r="L5" s="656">
        <v>7.2510485646000031</v>
      </c>
      <c r="M5" s="656">
        <v>23.420887798000024</v>
      </c>
      <c r="N5" s="656">
        <v>11.29358352480001</v>
      </c>
      <c r="O5" s="656">
        <v>9.2403775400000043</v>
      </c>
      <c r="P5" s="656">
        <v>6.4209123950000002</v>
      </c>
      <c r="Q5" s="656">
        <v>1.2117094099999997</v>
      </c>
      <c r="R5" s="656">
        <v>0.15036638999999999</v>
      </c>
      <c r="S5" s="656">
        <v>0.49399272999999999</v>
      </c>
      <c r="T5" s="656">
        <v>1.2710600000000001E-3</v>
      </c>
      <c r="U5" s="657">
        <v>79.883060404000048</v>
      </c>
      <c r="V5" s="658">
        <v>8.2899407747962367E-2</v>
      </c>
      <c r="AA5" s="659"/>
      <c r="AT5" s="444"/>
      <c r="AU5" s="444"/>
      <c r="AV5" s="444"/>
      <c r="AW5" s="444"/>
      <c r="AX5" s="444"/>
      <c r="AY5" s="444"/>
      <c r="AZ5" s="444"/>
      <c r="BA5" s="444"/>
      <c r="BB5" s="444"/>
      <c r="BC5" s="444"/>
      <c r="BD5" s="444"/>
      <c r="BE5" s="444"/>
      <c r="BF5" s="444"/>
      <c r="BG5" s="444"/>
      <c r="BH5" s="444"/>
      <c r="BI5" s="444"/>
      <c r="BJ5" s="444"/>
      <c r="BK5" s="444"/>
      <c r="BL5" s="444"/>
    </row>
    <row r="6" spans="1:64" ht="20.25" customHeight="1" x14ac:dyDescent="0.2">
      <c r="A6" s="1722"/>
      <c r="B6" s="1051" t="s">
        <v>444</v>
      </c>
      <c r="C6" s="1053"/>
      <c r="D6" s="1053">
        <v>1363.356</v>
      </c>
      <c r="E6" s="1053">
        <v>36.397280000000009</v>
      </c>
      <c r="F6" s="1053">
        <v>35.573642262895149</v>
      </c>
      <c r="G6" s="1053">
        <v>-19.6577180232558</v>
      </c>
      <c r="H6" s="1053">
        <v>47.63228670529805</v>
      </c>
      <c r="I6" s="1053">
        <v>36.100118503141218</v>
      </c>
      <c r="J6" s="1053">
        <v>38.311939231765272</v>
      </c>
      <c r="K6" s="1053">
        <v>23.569221392763751</v>
      </c>
      <c r="L6" s="1053">
        <v>-10.081242998511865</v>
      </c>
      <c r="M6" s="1053">
        <v>5.120681319569222</v>
      </c>
      <c r="N6" s="1053">
        <v>37.558873627283901</v>
      </c>
      <c r="O6" s="1053">
        <v>-3.3635480025098836</v>
      </c>
      <c r="P6" s="1053">
        <v>-25.563269244145602</v>
      </c>
      <c r="Q6" s="1053">
        <v>-39.865537965260565</v>
      </c>
      <c r="R6" s="1053">
        <v>-15.996430167597767</v>
      </c>
      <c r="S6" s="1053">
        <v>-15.267113207547164</v>
      </c>
      <c r="T6" s="1053"/>
      <c r="U6" s="1053">
        <v>6.4085949541773832</v>
      </c>
      <c r="V6" s="1060"/>
      <c r="AT6" s="444"/>
      <c r="AU6" s="444"/>
      <c r="AV6" s="444"/>
      <c r="AW6" s="444"/>
      <c r="AX6" s="444"/>
      <c r="AY6" s="444"/>
      <c r="AZ6" s="444"/>
      <c r="BA6" s="444"/>
      <c r="BB6" s="444"/>
      <c r="BC6" s="444"/>
      <c r="BD6" s="444"/>
      <c r="BE6" s="444"/>
      <c r="BF6" s="444"/>
      <c r="BG6" s="444"/>
      <c r="BH6" s="444"/>
      <c r="BI6" s="444"/>
      <c r="BJ6" s="444"/>
      <c r="BK6" s="444"/>
      <c r="BL6" s="444"/>
    </row>
    <row r="7" spans="1:64" ht="20.25" customHeight="1" x14ac:dyDescent="0.2">
      <c r="A7" s="1721">
        <v>45413</v>
      </c>
      <c r="B7" s="1047" t="s">
        <v>18</v>
      </c>
      <c r="C7" s="660">
        <v>5.6927599999999998E-3</v>
      </c>
      <c r="D7" s="660">
        <v>1.222082E-2</v>
      </c>
      <c r="E7" s="660">
        <v>0.2101006</v>
      </c>
      <c r="F7" s="660">
        <v>1.8878882700000001</v>
      </c>
      <c r="G7" s="660">
        <v>0.52185240999999993</v>
      </c>
      <c r="H7" s="660">
        <v>0.68189795700000033</v>
      </c>
      <c r="I7" s="660">
        <v>5.8023525248000016</v>
      </c>
      <c r="J7" s="660">
        <v>6.5920260826000003</v>
      </c>
      <c r="K7" s="660">
        <v>6.3399348084999998</v>
      </c>
      <c r="L7" s="656">
        <v>8.7949002556</v>
      </c>
      <c r="M7" s="656">
        <v>24.102720106099966</v>
      </c>
      <c r="N7" s="656">
        <v>11.36040721539999</v>
      </c>
      <c r="O7" s="656">
        <v>8.5502693199999982</v>
      </c>
      <c r="P7" s="656">
        <v>8.4986646799999974</v>
      </c>
      <c r="Q7" s="656">
        <v>1.6803034999999997</v>
      </c>
      <c r="R7" s="656">
        <v>5.9127720000000002E-2</v>
      </c>
      <c r="S7" s="656">
        <v>0.61126034000000007</v>
      </c>
      <c r="T7" s="656">
        <v>1.3309320000000001E-2</v>
      </c>
      <c r="U7" s="657">
        <v>85.72492868999997</v>
      </c>
      <c r="V7" s="658">
        <v>8.8961862273386969E-2</v>
      </c>
      <c r="AA7" s="659"/>
      <c r="AT7" s="444"/>
      <c r="AU7" s="444"/>
      <c r="AV7" s="444"/>
      <c r="AW7" s="444"/>
      <c r="AX7" s="444"/>
      <c r="AY7" s="444"/>
      <c r="AZ7" s="444"/>
      <c r="BA7" s="444"/>
      <c r="BB7" s="444"/>
      <c r="BC7" s="444"/>
      <c r="BD7" s="444"/>
      <c r="BE7" s="444"/>
      <c r="BF7" s="444"/>
      <c r="BG7" s="444"/>
      <c r="BH7" s="444"/>
      <c r="BI7" s="444"/>
      <c r="BJ7" s="444"/>
      <c r="BK7" s="444"/>
      <c r="BL7" s="444"/>
    </row>
    <row r="8" spans="1:64" ht="20.25" customHeight="1" x14ac:dyDescent="0.2">
      <c r="A8" s="1722"/>
      <c r="B8" s="1051" t="s">
        <v>444</v>
      </c>
      <c r="C8" s="1053"/>
      <c r="D8" s="1053">
        <v>1122.0820000000001</v>
      </c>
      <c r="E8" s="1053">
        <v>59.167121212121202</v>
      </c>
      <c r="F8" s="1053">
        <v>48.652619685039376</v>
      </c>
      <c r="G8" s="1053">
        <v>-23.143974963181165</v>
      </c>
      <c r="H8" s="1053">
        <v>9.9835414516129575</v>
      </c>
      <c r="I8" s="1053">
        <v>30.185158734574866</v>
      </c>
      <c r="J8" s="1053">
        <v>41.4901498733634</v>
      </c>
      <c r="K8" s="1053">
        <v>39.707686392683989</v>
      </c>
      <c r="L8" s="1053">
        <v>4.0939786436264667</v>
      </c>
      <c r="M8" s="1053">
        <v>7.3856988465135469</v>
      </c>
      <c r="N8" s="1053">
        <v>39.648521393976523</v>
      </c>
      <c r="O8" s="1053">
        <v>-12.070451254627745</v>
      </c>
      <c r="P8" s="1053">
        <v>-0.67011827956991288</v>
      </c>
      <c r="Q8" s="1053">
        <v>-25.716025641025652</v>
      </c>
      <c r="R8" s="1053">
        <v>-86.801848214285712</v>
      </c>
      <c r="S8" s="1053">
        <v>41.168669745958447</v>
      </c>
      <c r="T8" s="1053"/>
      <c r="U8" s="1053">
        <v>11.609374921883107</v>
      </c>
      <c r="V8" s="1060"/>
      <c r="AT8" s="444"/>
      <c r="AU8" s="444"/>
      <c r="AV8" s="444"/>
      <c r="AW8" s="444"/>
      <c r="AX8" s="444"/>
      <c r="AY8" s="444"/>
      <c r="AZ8" s="444"/>
      <c r="BA8" s="444"/>
      <c r="BB8" s="444"/>
      <c r="BC8" s="444"/>
      <c r="BD8" s="444"/>
      <c r="BE8" s="444"/>
      <c r="BF8" s="444"/>
      <c r="BG8" s="444"/>
      <c r="BH8" s="444"/>
      <c r="BI8" s="444"/>
      <c r="BJ8" s="444"/>
      <c r="BK8" s="444"/>
      <c r="BL8" s="444"/>
    </row>
    <row r="9" spans="1:64" ht="20.25" customHeight="1" x14ac:dyDescent="0.2">
      <c r="A9" s="1721">
        <v>45444</v>
      </c>
      <c r="B9" s="1047" t="s">
        <v>18</v>
      </c>
      <c r="C9" s="660">
        <v>4.2370200000000002E-3</v>
      </c>
      <c r="D9" s="660">
        <v>8.2471600000000016E-3</v>
      </c>
      <c r="E9" s="660">
        <v>0.18397250000000004</v>
      </c>
      <c r="F9" s="660">
        <v>1.7788130100000001</v>
      </c>
      <c r="G9" s="660">
        <v>0.52765229999999996</v>
      </c>
      <c r="H9" s="660">
        <v>0.72701610649999948</v>
      </c>
      <c r="I9" s="660">
        <v>5.1682739355999994</v>
      </c>
      <c r="J9" s="660">
        <v>5.8357502219999979</v>
      </c>
      <c r="K9" s="660">
        <v>6.1595820193000002</v>
      </c>
      <c r="L9" s="656">
        <v>9.7919656400000026</v>
      </c>
      <c r="M9" s="656">
        <v>21.949922937700006</v>
      </c>
      <c r="N9" s="656">
        <v>10.549598996899995</v>
      </c>
      <c r="O9" s="656">
        <v>8.5843801000000006</v>
      </c>
      <c r="P9" s="656">
        <v>8.3680666300000013</v>
      </c>
      <c r="Q9" s="656">
        <v>1.56305066</v>
      </c>
      <c r="R9" s="656">
        <v>0.18083585999999999</v>
      </c>
      <c r="S9" s="656">
        <v>0.66055333999999999</v>
      </c>
      <c r="T9" s="656">
        <v>1.844933E-2</v>
      </c>
      <c r="U9" s="657">
        <v>82.060367768000006</v>
      </c>
      <c r="V9" s="658">
        <v>8.5158929229087729E-2</v>
      </c>
      <c r="AA9" s="659"/>
      <c r="AT9" s="444"/>
      <c r="AU9" s="444"/>
      <c r="AV9" s="444"/>
      <c r="AW9" s="444"/>
      <c r="AX9" s="444"/>
      <c r="AY9" s="444"/>
      <c r="AZ9" s="444"/>
      <c r="BA9" s="444"/>
      <c r="BB9" s="444"/>
      <c r="BC9" s="444"/>
      <c r="BD9" s="444"/>
      <c r="BE9" s="444"/>
      <c r="BF9" s="444"/>
      <c r="BG9" s="444"/>
      <c r="BH9" s="444"/>
      <c r="BI9" s="444"/>
      <c r="BJ9" s="444"/>
      <c r="BK9" s="444"/>
      <c r="BL9" s="444"/>
    </row>
    <row r="10" spans="1:64" ht="20.25" customHeight="1" x14ac:dyDescent="0.2">
      <c r="A10" s="1722"/>
      <c r="B10" s="1051" t="s">
        <v>444</v>
      </c>
      <c r="C10" s="1053">
        <v>323.70200000000006</v>
      </c>
      <c r="D10" s="1053">
        <v>724.71600000000012</v>
      </c>
      <c r="E10" s="1053">
        <v>12.866564417177935</v>
      </c>
      <c r="F10" s="1053">
        <v>40.064016535433083</v>
      </c>
      <c r="G10" s="1053">
        <v>-16.510712025316462</v>
      </c>
      <c r="H10" s="1053">
        <v>-22.657861010638349</v>
      </c>
      <c r="I10" s="1053">
        <v>10.338897002561895</v>
      </c>
      <c r="J10" s="1053">
        <v>33.663541502519436</v>
      </c>
      <c r="K10" s="1053">
        <v>54.724491818638541</v>
      </c>
      <c r="L10" s="1053">
        <v>11.602070207431087</v>
      </c>
      <c r="M10" s="1053">
        <v>2.7329539347561824</v>
      </c>
      <c r="N10" s="1053">
        <v>42.871059004604483</v>
      </c>
      <c r="O10" s="1053">
        <v>-3.2527882339682037</v>
      </c>
      <c r="P10" s="1053">
        <v>17.068643396754361</v>
      </c>
      <c r="Q10" s="1053">
        <v>-29.08118602540835</v>
      </c>
      <c r="R10" s="1053">
        <v>-60.687856521739128</v>
      </c>
      <c r="S10" s="1053">
        <v>30.030185039370075</v>
      </c>
      <c r="T10" s="1053"/>
      <c r="U10" s="1053">
        <v>12.790004491787544</v>
      </c>
      <c r="V10" s="1060"/>
      <c r="AT10" s="444"/>
      <c r="AU10" s="444"/>
      <c r="AV10" s="444"/>
      <c r="AW10" s="444"/>
      <c r="AX10" s="444"/>
      <c r="AY10" s="444"/>
      <c r="AZ10" s="444"/>
      <c r="BA10" s="444"/>
      <c r="BB10" s="444"/>
      <c r="BC10" s="444"/>
      <c r="BD10" s="444"/>
      <c r="BE10" s="444"/>
      <c r="BF10" s="444"/>
      <c r="BG10" s="444"/>
      <c r="BH10" s="444"/>
      <c r="BI10" s="444"/>
      <c r="BJ10" s="444"/>
      <c r="BK10" s="444"/>
      <c r="BL10" s="444"/>
    </row>
    <row r="11" spans="1:64" ht="20.25" customHeight="1" x14ac:dyDescent="0.2">
      <c r="A11" s="1721">
        <v>45474</v>
      </c>
      <c r="B11" s="1047" t="s">
        <v>18</v>
      </c>
      <c r="C11" s="660">
        <v>7.5076500000000003E-3</v>
      </c>
      <c r="D11" s="660">
        <v>8.5324810000000015E-2</v>
      </c>
      <c r="E11" s="660">
        <v>0.11521574</v>
      </c>
      <c r="F11" s="660">
        <v>1.4781876700000003</v>
      </c>
      <c r="G11" s="660">
        <v>0.51540881999999999</v>
      </c>
      <c r="H11" s="660">
        <v>0.5274909727999999</v>
      </c>
      <c r="I11" s="660">
        <v>4.7855526325000008</v>
      </c>
      <c r="J11" s="660">
        <v>5.5084156186999973</v>
      </c>
      <c r="K11" s="660">
        <v>5.1156219284000004</v>
      </c>
      <c r="L11" s="656">
        <v>9.1066113848999972</v>
      </c>
      <c r="M11" s="656">
        <v>19.597891900099995</v>
      </c>
      <c r="N11" s="656">
        <v>9.584590965599995</v>
      </c>
      <c r="O11" s="656">
        <v>7.5942229999999977</v>
      </c>
      <c r="P11" s="656">
        <v>8.200120891000001</v>
      </c>
      <c r="Q11" s="656">
        <v>1.5439970400000005</v>
      </c>
      <c r="R11" s="656">
        <v>0.13904478000000001</v>
      </c>
      <c r="S11" s="656">
        <v>1.25747722</v>
      </c>
      <c r="T11" s="656">
        <v>1.635913E-2</v>
      </c>
      <c r="U11" s="657">
        <v>75.179042153999973</v>
      </c>
      <c r="V11" s="658">
        <v>7.8017767948630315E-2</v>
      </c>
      <c r="AA11" s="659"/>
      <c r="AT11" s="444"/>
      <c r="AU11" s="444"/>
      <c r="AV11" s="444"/>
      <c r="AW11" s="444"/>
      <c r="AX11" s="444"/>
      <c r="AY11" s="444"/>
      <c r="AZ11" s="444"/>
      <c r="BA11" s="444"/>
      <c r="BB11" s="444"/>
      <c r="BC11" s="444"/>
      <c r="BD11" s="444"/>
      <c r="BE11" s="444"/>
      <c r="BF11" s="444"/>
      <c r="BG11" s="444"/>
      <c r="BH11" s="444"/>
      <c r="BI11" s="444"/>
      <c r="BJ11" s="444"/>
      <c r="BK11" s="444"/>
      <c r="BL11" s="444"/>
    </row>
    <row r="12" spans="1:64" ht="20.25" customHeight="1" x14ac:dyDescent="0.2">
      <c r="A12" s="1722"/>
      <c r="B12" s="1051" t="s">
        <v>444</v>
      </c>
      <c r="C12" s="1053">
        <v>650.76499999999999</v>
      </c>
      <c r="D12" s="1053">
        <v>8432.4810000000016</v>
      </c>
      <c r="E12" s="1053">
        <v>-46.659379629629633</v>
      </c>
      <c r="F12" s="1053">
        <v>18.729933333333346</v>
      </c>
      <c r="G12" s="1053">
        <v>-19.341342723004697</v>
      </c>
      <c r="H12" s="1053">
        <v>-22.881436725146219</v>
      </c>
      <c r="I12" s="1053">
        <v>-5.5172234452122311</v>
      </c>
      <c r="J12" s="1053">
        <v>45.686739452525707</v>
      </c>
      <c r="K12" s="1053">
        <v>14.957796143820229</v>
      </c>
      <c r="L12" s="1053">
        <v>12.219487182994417</v>
      </c>
      <c r="M12" s="1053">
        <v>-4.4983582666536988</v>
      </c>
      <c r="N12" s="1053">
        <v>25.076222962286241</v>
      </c>
      <c r="O12" s="1053">
        <v>-8.9203286159750732</v>
      </c>
      <c r="P12" s="1053">
        <v>11.082645502573845</v>
      </c>
      <c r="Q12" s="1053">
        <v>-24.239595682041188</v>
      </c>
      <c r="R12" s="1053">
        <v>-51.382944055944051</v>
      </c>
      <c r="S12" s="1053">
        <v>131.57959852670345</v>
      </c>
      <c r="T12" s="1053"/>
      <c r="U12" s="1053">
        <v>5.93371963983763</v>
      </c>
      <c r="V12" s="1060"/>
      <c r="AT12" s="444"/>
      <c r="AU12" s="444"/>
      <c r="AV12" s="444"/>
      <c r="AW12" s="444"/>
      <c r="AX12" s="444"/>
      <c r="AY12" s="444"/>
      <c r="AZ12" s="444"/>
      <c r="BA12" s="444"/>
      <c r="BB12" s="444"/>
      <c r="BC12" s="444"/>
      <c r="BD12" s="444"/>
      <c r="BE12" s="444"/>
      <c r="BF12" s="444"/>
      <c r="BG12" s="444"/>
      <c r="BH12" s="444"/>
      <c r="BI12" s="444"/>
      <c r="BJ12" s="444"/>
      <c r="BK12" s="444"/>
      <c r="BL12" s="444"/>
    </row>
    <row r="13" spans="1:64" ht="20.25" customHeight="1" x14ac:dyDescent="0.25">
      <c r="A13" s="1721">
        <v>45505</v>
      </c>
      <c r="B13" s="1047" t="s">
        <v>18</v>
      </c>
      <c r="C13" s="660">
        <v>6.826E-5</v>
      </c>
      <c r="D13" s="660">
        <v>0.10667763999999998</v>
      </c>
      <c r="E13" s="660">
        <v>6.6135360000000004E-2</v>
      </c>
      <c r="F13" s="660">
        <v>1.2748237999999998</v>
      </c>
      <c r="G13" s="660">
        <v>0.41305234999999996</v>
      </c>
      <c r="H13" s="660">
        <v>0.45691351730000024</v>
      </c>
      <c r="I13" s="660">
        <v>3.8889411562</v>
      </c>
      <c r="J13" s="660">
        <v>4.5581809609999997</v>
      </c>
      <c r="K13" s="660">
        <v>3.7226754881000002</v>
      </c>
      <c r="L13" s="656">
        <v>8.1404097889000031</v>
      </c>
      <c r="M13" s="656">
        <v>15.812676967700019</v>
      </c>
      <c r="N13" s="656">
        <v>9.6179581668000047</v>
      </c>
      <c r="O13" s="656">
        <v>7.6190752600000007</v>
      </c>
      <c r="P13" s="656">
        <v>7.9233540400000004</v>
      </c>
      <c r="Q13" s="656">
        <v>1.8499048899999997</v>
      </c>
      <c r="R13" s="656">
        <v>2.061909E-2</v>
      </c>
      <c r="S13" s="656">
        <v>0.53208597000000002</v>
      </c>
      <c r="T13" s="656">
        <v>1.8538760000000001E-2</v>
      </c>
      <c r="U13" s="657">
        <v>66.02209146600002</v>
      </c>
      <c r="V13" s="658">
        <v>6.8515055045877266E-2</v>
      </c>
      <c r="X13" s="24"/>
      <c r="Y13" s="24"/>
      <c r="Z13" s="24"/>
      <c r="AA13" s="24"/>
      <c r="AB13" s="24"/>
      <c r="AC13" s="24"/>
      <c r="AT13" s="444"/>
      <c r="AU13" s="444"/>
      <c r="AV13" s="444"/>
      <c r="AW13" s="444"/>
      <c r="AX13" s="444"/>
      <c r="AY13" s="444"/>
      <c r="AZ13" s="444"/>
      <c r="BA13" s="444"/>
      <c r="BB13" s="444"/>
      <c r="BC13" s="444"/>
      <c r="BD13" s="444"/>
      <c r="BE13" s="444"/>
      <c r="BF13" s="444"/>
      <c r="BG13" s="444"/>
      <c r="BH13" s="444"/>
      <c r="BI13" s="444"/>
      <c r="BJ13" s="444"/>
      <c r="BK13" s="444"/>
      <c r="BL13" s="444"/>
    </row>
    <row r="14" spans="1:64" ht="20.25" customHeight="1" x14ac:dyDescent="0.25">
      <c r="A14" s="1722"/>
      <c r="B14" s="1051" t="s">
        <v>444</v>
      </c>
      <c r="C14" s="1053">
        <v>-98.293500000000009</v>
      </c>
      <c r="D14" s="1053">
        <v>2566.9409999999993</v>
      </c>
      <c r="E14" s="1053">
        <v>-62.845303370786517</v>
      </c>
      <c r="F14" s="1053">
        <v>13.925272564789978</v>
      </c>
      <c r="G14" s="1053">
        <v>-24.762777777777792</v>
      </c>
      <c r="H14" s="1053">
        <v>-25.340928545751595</v>
      </c>
      <c r="I14" s="1053">
        <v>-16.617899738421951</v>
      </c>
      <c r="J14" s="1053">
        <v>3.1029396290431901</v>
      </c>
      <c r="K14" s="1053">
        <v>-16.080354190712349</v>
      </c>
      <c r="L14" s="1053">
        <v>17.094502141829736</v>
      </c>
      <c r="M14" s="1053">
        <v>-19.466885827858324</v>
      </c>
      <c r="N14" s="1053">
        <v>30.448367920792137</v>
      </c>
      <c r="O14" s="1053">
        <v>-23.349343460764576</v>
      </c>
      <c r="P14" s="1053">
        <v>2.5676898381877127</v>
      </c>
      <c r="Q14" s="1053">
        <v>10.706456612806683</v>
      </c>
      <c r="R14" s="1053">
        <v>-92.840593749999996</v>
      </c>
      <c r="S14" s="1053">
        <v>-0.91508938547486285</v>
      </c>
      <c r="T14" s="1053"/>
      <c r="U14" s="1053">
        <v>-5.8280203885433668</v>
      </c>
      <c r="V14" s="1060"/>
      <c r="X14" s="24"/>
      <c r="Y14" s="24"/>
      <c r="Z14" s="24"/>
      <c r="AA14" s="24"/>
      <c r="AB14" s="24"/>
      <c r="AC14" s="24"/>
      <c r="AT14" s="444"/>
      <c r="AU14" s="444"/>
      <c r="AV14" s="444"/>
      <c r="AW14" s="444"/>
      <c r="AX14" s="444"/>
      <c r="AY14" s="444"/>
      <c r="AZ14" s="444"/>
      <c r="BA14" s="444"/>
      <c r="BB14" s="444"/>
      <c r="BC14" s="444"/>
      <c r="BD14" s="444"/>
      <c r="BE14" s="444"/>
      <c r="BF14" s="444"/>
      <c r="BG14" s="444"/>
      <c r="BH14" s="444"/>
      <c r="BI14" s="444"/>
      <c r="BJ14" s="444"/>
      <c r="BK14" s="444"/>
      <c r="BL14" s="444"/>
    </row>
    <row r="15" spans="1:64" ht="20.25" customHeight="1" x14ac:dyDescent="0.25">
      <c r="A15" s="1721">
        <v>45536</v>
      </c>
      <c r="B15" s="1047" t="s">
        <v>18</v>
      </c>
      <c r="C15" s="660">
        <v>6.4594199999999996E-3</v>
      </c>
      <c r="D15" s="660">
        <v>6.3367799999999993E-3</v>
      </c>
      <c r="E15" s="660">
        <v>0.17639273999999996</v>
      </c>
      <c r="F15" s="660">
        <v>1.2684412600000001</v>
      </c>
      <c r="G15" s="660">
        <v>0.56624886000000019</v>
      </c>
      <c r="H15" s="660">
        <v>0.58075091980000049</v>
      </c>
      <c r="I15" s="660">
        <v>3.3939669916000006</v>
      </c>
      <c r="J15" s="660">
        <v>4.4689405195999994</v>
      </c>
      <c r="K15" s="660">
        <v>3.9327279555000003</v>
      </c>
      <c r="L15" s="656">
        <v>9.0524293975000028</v>
      </c>
      <c r="M15" s="656">
        <v>17.433369740899984</v>
      </c>
      <c r="N15" s="656">
        <v>9.5669640840999968</v>
      </c>
      <c r="O15" s="656">
        <v>8.3238164899999987</v>
      </c>
      <c r="P15" s="656">
        <v>8.9530096700000019</v>
      </c>
      <c r="Q15" s="656">
        <v>1.1373108700000003</v>
      </c>
      <c r="R15" s="656">
        <v>6.6293610000000017E-2</v>
      </c>
      <c r="S15" s="656">
        <v>0.47450999999999999</v>
      </c>
      <c r="T15" s="656">
        <v>2.6677399999999997E-2</v>
      </c>
      <c r="U15" s="657">
        <v>69.434646708999992</v>
      </c>
      <c r="V15" s="658">
        <v>7.2056466793514004E-2</v>
      </c>
      <c r="X15" s="24"/>
      <c r="Y15" s="24"/>
      <c r="Z15" s="24"/>
      <c r="AA15" s="24"/>
      <c r="AB15" s="24"/>
      <c r="AC15" s="24"/>
      <c r="AT15" s="444"/>
      <c r="AU15" s="444"/>
      <c r="AV15" s="444"/>
      <c r="AW15" s="444"/>
      <c r="AX15" s="444"/>
      <c r="AY15" s="444"/>
      <c r="AZ15" s="444"/>
      <c r="BA15" s="444"/>
      <c r="BB15" s="444"/>
      <c r="BC15" s="444"/>
      <c r="BD15" s="444"/>
      <c r="BE15" s="444"/>
      <c r="BF15" s="444"/>
      <c r="BG15" s="444"/>
      <c r="BH15" s="444"/>
      <c r="BI15" s="444"/>
      <c r="BJ15" s="444"/>
      <c r="BK15" s="444"/>
      <c r="BL15" s="444"/>
    </row>
    <row r="16" spans="1:64" ht="20.25" customHeight="1" x14ac:dyDescent="0.25">
      <c r="A16" s="1722"/>
      <c r="B16" s="1051" t="s">
        <v>444</v>
      </c>
      <c r="C16" s="1053"/>
      <c r="D16" s="1053">
        <v>-9.4745714285714389</v>
      </c>
      <c r="E16" s="1053">
        <v>7.5565487804877787</v>
      </c>
      <c r="F16" s="1053">
        <v>19.438913370998122</v>
      </c>
      <c r="G16" s="1053">
        <v>10.379894736842138</v>
      </c>
      <c r="H16" s="1053">
        <v>0.65007275563267408</v>
      </c>
      <c r="I16" s="1053">
        <v>-16.732900107948947</v>
      </c>
      <c r="J16" s="1053">
        <v>-0.18001966495423113</v>
      </c>
      <c r="K16" s="1053">
        <v>-10.538490548225651</v>
      </c>
      <c r="L16" s="1053">
        <v>51.075256967623545</v>
      </c>
      <c r="M16" s="1053">
        <v>-2.1641520798025433</v>
      </c>
      <c r="N16" s="1053">
        <v>31.360209859947773</v>
      </c>
      <c r="O16" s="1053">
        <v>-4.2909452684833909</v>
      </c>
      <c r="P16" s="1053">
        <v>12.362069151606452</v>
      </c>
      <c r="Q16" s="1053">
        <v>-23.413409427609409</v>
      </c>
      <c r="R16" s="1053">
        <v>-76.067288808664273</v>
      </c>
      <c r="S16" s="1053">
        <v>49.216981132075468</v>
      </c>
      <c r="T16" s="1053"/>
      <c r="U16" s="1053">
        <v>6.6404243660825166</v>
      </c>
      <c r="V16" s="1060"/>
      <c r="X16" s="24"/>
      <c r="Y16" s="24"/>
      <c r="Z16" s="24"/>
      <c r="AA16" s="24"/>
      <c r="AB16" s="24"/>
      <c r="AC16" s="24"/>
      <c r="AT16" s="444"/>
      <c r="AU16" s="444"/>
      <c r="AV16" s="444"/>
      <c r="AW16" s="444"/>
      <c r="AX16" s="444"/>
      <c r="AY16" s="444"/>
      <c r="AZ16" s="444"/>
      <c r="BA16" s="444"/>
      <c r="BB16" s="444"/>
      <c r="BC16" s="444"/>
      <c r="BD16" s="444"/>
      <c r="BE16" s="444"/>
      <c r="BF16" s="444"/>
      <c r="BG16" s="444"/>
      <c r="BH16" s="444"/>
      <c r="BI16" s="444"/>
      <c r="BJ16" s="444"/>
      <c r="BK16" s="444"/>
      <c r="BL16" s="444"/>
    </row>
    <row r="17" spans="1:64" ht="20.25" customHeight="1" x14ac:dyDescent="0.25">
      <c r="A17" s="1721">
        <v>45566</v>
      </c>
      <c r="B17" s="1047" t="s">
        <v>18</v>
      </c>
      <c r="C17" s="660">
        <v>6.7154399999999996E-3</v>
      </c>
      <c r="D17" s="660">
        <v>6.7798699999999995E-3</v>
      </c>
      <c r="E17" s="660">
        <v>0.16353707999999997</v>
      </c>
      <c r="F17" s="660">
        <v>1.3462742200000009</v>
      </c>
      <c r="G17" s="660">
        <v>0.68377343999999984</v>
      </c>
      <c r="H17" s="660">
        <v>0.59170573029999973</v>
      </c>
      <c r="I17" s="660">
        <v>4.2547481469999999</v>
      </c>
      <c r="J17" s="660">
        <v>5.4503622408999997</v>
      </c>
      <c r="K17" s="660">
        <v>4.0048359812000003</v>
      </c>
      <c r="L17" s="656">
        <v>9.9801696140000011</v>
      </c>
      <c r="M17" s="656">
        <v>20.858174662000003</v>
      </c>
      <c r="N17" s="656">
        <v>10.753260614599998</v>
      </c>
      <c r="O17" s="656">
        <v>9.5517425699999983</v>
      </c>
      <c r="P17" s="656">
        <v>10.788318294</v>
      </c>
      <c r="Q17" s="656">
        <v>0.87769553000000011</v>
      </c>
      <c r="R17" s="656">
        <v>4.2803780000000007E-2</v>
      </c>
      <c r="S17" s="656">
        <v>0.19149347000000003</v>
      </c>
      <c r="T17" s="656">
        <v>2.5985069999999999E-2</v>
      </c>
      <c r="U17" s="657">
        <v>79.578375754000007</v>
      </c>
      <c r="V17" s="658">
        <v>8.2583218346765686E-2</v>
      </c>
      <c r="X17" s="24"/>
      <c r="Y17" s="24"/>
      <c r="Z17" s="24"/>
      <c r="AA17" s="24"/>
      <c r="AB17" s="24"/>
      <c r="AC17" s="24"/>
      <c r="AT17" s="444"/>
      <c r="AU17" s="444"/>
      <c r="AV17" s="444"/>
      <c r="AW17" s="444"/>
      <c r="AX17" s="444"/>
      <c r="AY17" s="444"/>
      <c r="AZ17" s="444"/>
      <c r="BA17" s="444"/>
      <c r="BB17" s="444"/>
      <c r="BC17" s="444"/>
      <c r="BD17" s="444"/>
      <c r="BE17" s="444"/>
      <c r="BF17" s="444"/>
      <c r="BG17" s="444"/>
      <c r="BH17" s="444"/>
      <c r="BI17" s="444"/>
      <c r="BJ17" s="444"/>
      <c r="BK17" s="444"/>
      <c r="BL17" s="444"/>
    </row>
    <row r="18" spans="1:64" ht="20.25" customHeight="1" x14ac:dyDescent="0.25">
      <c r="A18" s="1722"/>
      <c r="B18" s="1051" t="s">
        <v>444</v>
      </c>
      <c r="C18" s="1053"/>
      <c r="D18" s="1053">
        <v>69.496749999999977</v>
      </c>
      <c r="E18" s="1053">
        <v>-26.992375000000013</v>
      </c>
      <c r="F18" s="1053">
        <v>3.3211220260937009</v>
      </c>
      <c r="G18" s="1053">
        <v>13.020403305785102</v>
      </c>
      <c r="H18" s="1053">
        <v>0.97367411262794668</v>
      </c>
      <c r="I18" s="1053">
        <v>-8.9698727642276506</v>
      </c>
      <c r="J18" s="1053">
        <v>22.041250356023273</v>
      </c>
      <c r="K18" s="1053">
        <v>-28.022358353702366</v>
      </c>
      <c r="L18" s="1053">
        <v>41.082409018942627</v>
      </c>
      <c r="M18" s="1053">
        <v>1.971032324615033</v>
      </c>
      <c r="N18" s="1053">
        <v>23.288931605136426</v>
      </c>
      <c r="O18" s="1053">
        <v>2.2451570327552743</v>
      </c>
      <c r="P18" s="1053">
        <v>20.809835319148938</v>
      </c>
      <c r="Q18" s="1053">
        <v>-40.656150777552398</v>
      </c>
      <c r="R18" s="1053">
        <v>-91.639886718749992</v>
      </c>
      <c r="S18" s="1053">
        <v>-53.856995180722883</v>
      </c>
      <c r="T18" s="1053"/>
      <c r="U18" s="1053">
        <v>7.0249152767130694</v>
      </c>
      <c r="V18" s="1060"/>
      <c r="X18" s="24"/>
      <c r="Y18" s="24"/>
      <c r="Z18" s="24"/>
      <c r="AA18" s="24"/>
      <c r="AB18" s="24"/>
      <c r="AC18" s="24"/>
      <c r="AT18" s="444"/>
      <c r="AU18" s="444"/>
      <c r="AV18" s="444"/>
      <c r="AW18" s="444"/>
      <c r="AX18" s="444"/>
      <c r="AY18" s="444"/>
      <c r="AZ18" s="444"/>
      <c r="BA18" s="444"/>
      <c r="BB18" s="444"/>
      <c r="BC18" s="444"/>
      <c r="BD18" s="444"/>
      <c r="BE18" s="444"/>
      <c r="BF18" s="444"/>
      <c r="BG18" s="444"/>
      <c r="BH18" s="444"/>
      <c r="BI18" s="444"/>
      <c r="BJ18" s="444"/>
      <c r="BK18" s="444"/>
      <c r="BL18" s="444"/>
    </row>
    <row r="19" spans="1:64" ht="20.25" customHeight="1" x14ac:dyDescent="0.25">
      <c r="A19" s="1721">
        <v>45597</v>
      </c>
      <c r="B19" s="1047" t="s">
        <v>18</v>
      </c>
      <c r="C19" s="660">
        <v>1.4433729999999999E-2</v>
      </c>
      <c r="D19" s="660">
        <v>1.0478100000000001E-2</v>
      </c>
      <c r="E19" s="660">
        <v>0.19356204000000007</v>
      </c>
      <c r="F19" s="660">
        <v>1.61680874</v>
      </c>
      <c r="G19" s="660">
        <v>0.63490494000000031</v>
      </c>
      <c r="H19" s="660">
        <v>0.71136063029999941</v>
      </c>
      <c r="I19" s="660">
        <v>4.5700314312000003</v>
      </c>
      <c r="J19" s="660">
        <v>6.0321076372000002</v>
      </c>
      <c r="K19" s="660">
        <v>4.2616907648000009</v>
      </c>
      <c r="L19" s="656">
        <v>9.8300665705999997</v>
      </c>
      <c r="M19" s="656">
        <v>20.664633672500027</v>
      </c>
      <c r="N19" s="656">
        <v>11.378656484400004</v>
      </c>
      <c r="O19" s="656">
        <v>8.8216031200000025</v>
      </c>
      <c r="P19" s="656">
        <v>10.489924129999999</v>
      </c>
      <c r="Q19" s="656">
        <v>1.00560709</v>
      </c>
      <c r="R19" s="656">
        <v>0.25344746000000001</v>
      </c>
      <c r="S19" s="656">
        <v>0.32889649999999998</v>
      </c>
      <c r="T19" s="656">
        <v>3.486798E-2</v>
      </c>
      <c r="U19" s="657">
        <v>80.853081021000023</v>
      </c>
      <c r="V19" s="658">
        <v>8.3906055893963841E-2</v>
      </c>
      <c r="X19" s="24"/>
      <c r="Y19" s="24"/>
      <c r="Z19" s="24"/>
      <c r="AA19" s="24"/>
      <c r="AB19" s="24"/>
      <c r="AC19" s="24"/>
      <c r="AT19" s="444"/>
      <c r="AU19" s="444"/>
      <c r="AV19" s="444"/>
      <c r="AW19" s="444"/>
      <c r="AX19" s="444"/>
      <c r="AY19" s="444"/>
      <c r="AZ19" s="444"/>
      <c r="BA19" s="444"/>
      <c r="BB19" s="444"/>
      <c r="BC19" s="444"/>
      <c r="BD19" s="444"/>
      <c r="BE19" s="444"/>
      <c r="BF19" s="444"/>
      <c r="BG19" s="444"/>
      <c r="BH19" s="444"/>
      <c r="BI19" s="444"/>
      <c r="BJ19" s="444"/>
      <c r="BK19" s="444"/>
      <c r="BL19" s="444"/>
    </row>
    <row r="20" spans="1:64" ht="20.25" customHeight="1" x14ac:dyDescent="0.25">
      <c r="A20" s="1722"/>
      <c r="B20" s="1051" t="s">
        <v>444</v>
      </c>
      <c r="C20" s="1053">
        <v>621.68649999999991</v>
      </c>
      <c r="D20" s="1053">
        <v>16.42333333333335</v>
      </c>
      <c r="E20" s="1053">
        <v>-22.264240963855393</v>
      </c>
      <c r="F20" s="1053">
        <v>4.5801254851228927</v>
      </c>
      <c r="G20" s="1053">
        <v>-21.616674074074041</v>
      </c>
      <c r="H20" s="1053">
        <v>6.8109054504503561</v>
      </c>
      <c r="I20" s="1053">
        <v>-13.347906120591576</v>
      </c>
      <c r="J20" s="1053">
        <v>28.124631206457096</v>
      </c>
      <c r="K20" s="1053">
        <v>-32.041289032052291</v>
      </c>
      <c r="L20" s="1053">
        <v>35.307179223675156</v>
      </c>
      <c r="M20" s="1053">
        <v>2.4574033045764638</v>
      </c>
      <c r="N20" s="1053">
        <v>14.982381612772869</v>
      </c>
      <c r="O20" s="1053">
        <v>-8.2230220557636038</v>
      </c>
      <c r="P20" s="1053">
        <v>24.038360293248168</v>
      </c>
      <c r="Q20" s="1053">
        <v>-8.8298195829555706</v>
      </c>
      <c r="R20" s="1053">
        <v>-31.50068648648648</v>
      </c>
      <c r="S20" s="1053">
        <v>-37.826748582230636</v>
      </c>
      <c r="T20" s="1053"/>
      <c r="U20" s="1053">
        <v>5.0913499805033142</v>
      </c>
      <c r="V20" s="1060"/>
      <c r="X20" s="24"/>
      <c r="Y20" s="24"/>
      <c r="Z20" s="24"/>
      <c r="AA20" s="24"/>
      <c r="AB20" s="24"/>
      <c r="AC20" s="24"/>
      <c r="AT20" s="444"/>
      <c r="AU20" s="444"/>
      <c r="AV20" s="444"/>
      <c r="AW20" s="444"/>
      <c r="AX20" s="444"/>
      <c r="AY20" s="444"/>
      <c r="AZ20" s="444"/>
      <c r="BA20" s="444"/>
      <c r="BB20" s="444"/>
      <c r="BC20" s="444"/>
      <c r="BD20" s="444"/>
      <c r="BE20" s="444"/>
      <c r="BF20" s="444"/>
      <c r="BG20" s="444"/>
      <c r="BH20" s="444"/>
      <c r="BI20" s="444"/>
      <c r="BJ20" s="444"/>
      <c r="BK20" s="444"/>
      <c r="BL20" s="444"/>
    </row>
    <row r="21" spans="1:64" ht="20.25" customHeight="1" x14ac:dyDescent="0.25">
      <c r="A21" s="1721">
        <v>45627</v>
      </c>
      <c r="B21" s="1047" t="s">
        <v>18</v>
      </c>
      <c r="C21" s="660">
        <v>1.047623E-2</v>
      </c>
      <c r="D21" s="660">
        <v>6.3807099999999995E-3</v>
      </c>
      <c r="E21" s="660">
        <v>0.19119286000000002</v>
      </c>
      <c r="F21" s="660">
        <v>1.7607659900000001</v>
      </c>
      <c r="G21" s="660">
        <v>0.67171217999999921</v>
      </c>
      <c r="H21" s="660">
        <v>0.67538997270000034</v>
      </c>
      <c r="I21" s="660">
        <v>4.411500275099999</v>
      </c>
      <c r="J21" s="660">
        <v>6.8996837695999993</v>
      </c>
      <c r="K21" s="660">
        <v>4.3068742275366505</v>
      </c>
      <c r="L21" s="656">
        <v>10.737560015099998</v>
      </c>
      <c r="M21" s="656">
        <v>22.354741917799988</v>
      </c>
      <c r="N21" s="656">
        <v>12.2309924696</v>
      </c>
      <c r="O21" s="656">
        <v>9.8435313299999994</v>
      </c>
      <c r="P21" s="656">
        <v>11.101832668000004</v>
      </c>
      <c r="Q21" s="656">
        <v>1.2215175599999997</v>
      </c>
      <c r="R21" s="656">
        <v>0.13183457999999998</v>
      </c>
      <c r="S21" s="656">
        <v>0.50015593999999997</v>
      </c>
      <c r="T21" s="656">
        <v>1.6520099999999999E-2</v>
      </c>
      <c r="U21" s="657">
        <v>87.072662795436628</v>
      </c>
      <c r="V21" s="658">
        <v>9.0360486194120418E-2</v>
      </c>
      <c r="X21" s="24"/>
      <c r="Y21" s="24"/>
      <c r="Z21" s="24"/>
      <c r="AA21" s="24"/>
      <c r="AB21" s="24"/>
      <c r="AC21" s="24"/>
      <c r="AT21" s="444"/>
      <c r="AU21" s="444"/>
      <c r="AV21" s="444"/>
      <c r="AW21" s="444"/>
      <c r="AX21" s="444"/>
      <c r="AY21" s="444"/>
      <c r="AZ21" s="444"/>
      <c r="BA21" s="444"/>
      <c r="BB21" s="444"/>
      <c r="BC21" s="444"/>
      <c r="BD21" s="444"/>
      <c r="BE21" s="444"/>
      <c r="BF21" s="444"/>
      <c r="BG21" s="444"/>
      <c r="BH21" s="444"/>
      <c r="BI21" s="444"/>
      <c r="BJ21" s="444"/>
      <c r="BK21" s="444"/>
      <c r="BL21" s="444"/>
    </row>
    <row r="22" spans="1:64" ht="20.25" customHeight="1" x14ac:dyDescent="0.25">
      <c r="A22" s="1722"/>
      <c r="B22" s="1051" t="s">
        <v>444</v>
      </c>
      <c r="C22" s="1053"/>
      <c r="D22" s="1053">
        <v>59.517749999999985</v>
      </c>
      <c r="E22" s="1053">
        <v>-30.977306859205775</v>
      </c>
      <c r="F22" s="1053">
        <v>5.8788929645219534</v>
      </c>
      <c r="G22" s="1053">
        <v>16.819509565217263</v>
      </c>
      <c r="H22" s="1053">
        <v>-13.077223590733549</v>
      </c>
      <c r="I22" s="1053">
        <v>-8.0937442687500187</v>
      </c>
      <c r="J22" s="1053">
        <v>28.39009619650167</v>
      </c>
      <c r="K22" s="1053">
        <v>-32.705090194739839</v>
      </c>
      <c r="L22" s="1053">
        <v>34.018472480029921</v>
      </c>
      <c r="M22" s="1053">
        <v>-2.8350418663885497</v>
      </c>
      <c r="N22" s="1053">
        <v>13.187048580418297</v>
      </c>
      <c r="O22" s="1053">
        <v>-1.3871836305349627</v>
      </c>
      <c r="P22" s="1053">
        <v>55.771470015434318</v>
      </c>
      <c r="Q22" s="1053">
        <v>-21.997601532567074</v>
      </c>
      <c r="R22" s="1053">
        <v>-71.215157205240175</v>
      </c>
      <c r="S22" s="1053">
        <v>28.574791773778905</v>
      </c>
      <c r="T22" s="1053"/>
      <c r="U22" s="1053">
        <v>7.2098979221550223</v>
      </c>
      <c r="V22" s="1060"/>
      <c r="X22" s="24"/>
      <c r="Y22" s="24"/>
      <c r="Z22" s="24"/>
      <c r="AA22" s="24"/>
      <c r="AB22" s="24"/>
      <c r="AC22" s="24"/>
      <c r="AT22" s="444"/>
      <c r="AU22" s="444"/>
      <c r="AV22" s="444"/>
      <c r="AW22" s="444"/>
      <c r="AX22" s="444"/>
      <c r="AY22" s="444"/>
      <c r="AZ22" s="444"/>
      <c r="BA22" s="444"/>
      <c r="BB22" s="444"/>
      <c r="BC22" s="444"/>
      <c r="BD22" s="444"/>
      <c r="BE22" s="444"/>
      <c r="BF22" s="444"/>
      <c r="BG22" s="444"/>
      <c r="BH22" s="444"/>
      <c r="BI22" s="444"/>
      <c r="BJ22" s="444"/>
      <c r="BK22" s="444"/>
      <c r="BL22" s="444"/>
    </row>
    <row r="23" spans="1:64" ht="20.25" customHeight="1" x14ac:dyDescent="0.25">
      <c r="A23" s="1721">
        <v>45658</v>
      </c>
      <c r="B23" s="1047" t="s">
        <v>18</v>
      </c>
      <c r="C23" s="660">
        <v>1.272158E-2</v>
      </c>
      <c r="D23" s="660">
        <v>1.009206E-2</v>
      </c>
      <c r="E23" s="660">
        <v>0.21988583</v>
      </c>
      <c r="F23" s="660">
        <v>1.8900624700000022</v>
      </c>
      <c r="G23" s="660">
        <v>0.8178998599999997</v>
      </c>
      <c r="H23" s="660">
        <v>0.97473211970000062</v>
      </c>
      <c r="I23" s="660">
        <v>4.7116903550000027</v>
      </c>
      <c r="J23" s="660">
        <v>6.7514757993999988</v>
      </c>
      <c r="K23" s="660">
        <v>4.4230432689999999</v>
      </c>
      <c r="L23" s="656">
        <v>10.573856693999998</v>
      </c>
      <c r="M23" s="656">
        <v>23.453623749300021</v>
      </c>
      <c r="N23" s="656">
        <v>12.461854076599987</v>
      </c>
      <c r="O23" s="656">
        <v>8.7101027700000024</v>
      </c>
      <c r="P23" s="656">
        <v>10.13662313</v>
      </c>
      <c r="Q23" s="656">
        <v>1.5140567</v>
      </c>
      <c r="R23" s="656">
        <v>0.18983792999999999</v>
      </c>
      <c r="S23" s="656">
        <v>1.0775009099999999</v>
      </c>
      <c r="T23" s="656">
        <v>3.7288129999999996E-2</v>
      </c>
      <c r="U23" s="657">
        <v>87.96634743300001</v>
      </c>
      <c r="V23" s="658">
        <v>9.1287915949474996E-2</v>
      </c>
      <c r="X23" s="24"/>
      <c r="Y23" s="24"/>
      <c r="Z23" s="24"/>
      <c r="AA23" s="24"/>
      <c r="AB23" s="24"/>
      <c r="AC23" s="24"/>
      <c r="AT23" s="444"/>
      <c r="AU23" s="444"/>
      <c r="AV23" s="444"/>
      <c r="AW23" s="444"/>
      <c r="AX23" s="444"/>
      <c r="AY23" s="444"/>
      <c r="AZ23" s="444"/>
      <c r="BA23" s="444"/>
      <c r="BB23" s="444"/>
      <c r="BC23" s="444"/>
      <c r="BD23" s="444"/>
      <c r="BE23" s="444"/>
      <c r="BF23" s="444"/>
      <c r="BG23" s="444"/>
      <c r="BH23" s="444"/>
      <c r="BI23" s="444"/>
      <c r="BJ23" s="444"/>
      <c r="BK23" s="444"/>
      <c r="BL23" s="444"/>
    </row>
    <row r="24" spans="1:64" ht="20.25" customHeight="1" x14ac:dyDescent="0.25">
      <c r="A24" s="1722"/>
      <c r="B24" s="1051" t="s">
        <v>444</v>
      </c>
      <c r="C24" s="1053">
        <v>154.4316</v>
      </c>
      <c r="D24" s="1053">
        <v>26.150749999999995</v>
      </c>
      <c r="E24" s="1053">
        <v>-30.415876582278479</v>
      </c>
      <c r="F24" s="1053">
        <v>1.9451170442288062</v>
      </c>
      <c r="G24" s="1053">
        <v>32.132449111470066</v>
      </c>
      <c r="H24" s="1053">
        <v>4.2494245668449802</v>
      </c>
      <c r="I24" s="1053">
        <v>2.3390607080799861</v>
      </c>
      <c r="J24" s="1053">
        <v>24.016822178545162</v>
      </c>
      <c r="K24" s="1053">
        <v>-28.706588185041909</v>
      </c>
      <c r="L24" s="1053">
        <v>30.268038610323973</v>
      </c>
      <c r="M24" s="1053">
        <v>-2.7183883640963136</v>
      </c>
      <c r="N24" s="1053">
        <v>23.055732957440373</v>
      </c>
      <c r="O24" s="1053">
        <v>-14.598462888518458</v>
      </c>
      <c r="P24" s="1053">
        <v>46.992794808584691</v>
      </c>
      <c r="Q24" s="1053">
        <v>-10.990199882422107</v>
      </c>
      <c r="R24" s="1053">
        <v>-34.31213494809689</v>
      </c>
      <c r="S24" s="1053">
        <v>172.7850405063291</v>
      </c>
      <c r="T24" s="1053"/>
      <c r="U24" s="1053">
        <v>7.5094075346483917</v>
      </c>
      <c r="V24" s="1060"/>
      <c r="X24" s="24"/>
      <c r="Y24" s="24"/>
      <c r="Z24" s="24"/>
      <c r="AA24" s="24"/>
      <c r="AB24" s="24"/>
      <c r="AC24" s="24"/>
      <c r="AT24" s="444"/>
      <c r="AU24" s="444"/>
      <c r="AV24" s="444"/>
      <c r="AW24" s="444"/>
      <c r="AX24" s="444"/>
      <c r="AY24" s="444"/>
      <c r="AZ24" s="444"/>
      <c r="BA24" s="444"/>
      <c r="BB24" s="444"/>
      <c r="BC24" s="444"/>
      <c r="BD24" s="444"/>
      <c r="BE24" s="444"/>
      <c r="BF24" s="444"/>
      <c r="BG24" s="444"/>
      <c r="BH24" s="444"/>
      <c r="BI24" s="444"/>
      <c r="BJ24" s="444"/>
      <c r="BK24" s="444"/>
      <c r="BL24" s="444"/>
    </row>
    <row r="25" spans="1:64" ht="20.25" customHeight="1" x14ac:dyDescent="0.25">
      <c r="A25" s="1721">
        <v>45689</v>
      </c>
      <c r="B25" s="1047" t="s">
        <v>18</v>
      </c>
      <c r="C25" s="660">
        <v>1.163812E-2</v>
      </c>
      <c r="D25" s="660">
        <v>7.8757399999999991E-3</v>
      </c>
      <c r="E25" s="660">
        <v>0.20286759000000001</v>
      </c>
      <c r="F25" s="660">
        <v>1.8159467700000029</v>
      </c>
      <c r="G25" s="660">
        <v>0.85515944000000033</v>
      </c>
      <c r="H25" s="660">
        <v>1.0932022037000013</v>
      </c>
      <c r="I25" s="660">
        <v>4.1460276026000003</v>
      </c>
      <c r="J25" s="660">
        <v>5.4391916717000006</v>
      </c>
      <c r="K25" s="660">
        <v>3.9303783017999998</v>
      </c>
      <c r="L25" s="656">
        <v>9.3349524364000018</v>
      </c>
      <c r="M25" s="656">
        <v>22.644104555900011</v>
      </c>
      <c r="N25" s="656">
        <v>10.549282470899987</v>
      </c>
      <c r="O25" s="656">
        <v>8.9427019450000014</v>
      </c>
      <c r="P25" s="656">
        <v>9.353896888000012</v>
      </c>
      <c r="Q25" s="656">
        <v>1.13422833</v>
      </c>
      <c r="R25" s="656">
        <v>6.0155E-2</v>
      </c>
      <c r="S25" s="656">
        <v>0.81924425000000012</v>
      </c>
      <c r="T25" s="656">
        <v>2.8953630000000001E-2</v>
      </c>
      <c r="U25" s="657">
        <v>80.369806946000011</v>
      </c>
      <c r="V25" s="658">
        <v>8.3404533613835485E-2</v>
      </c>
      <c r="X25" s="24"/>
      <c r="Y25" s="24"/>
      <c r="Z25" s="24"/>
      <c r="AA25" s="24"/>
      <c r="AB25" s="24"/>
      <c r="AC25" s="24"/>
      <c r="AT25" s="444"/>
      <c r="AU25" s="444"/>
      <c r="AV25" s="444"/>
      <c r="AW25" s="444"/>
      <c r="AX25" s="444"/>
      <c r="AY25" s="444"/>
      <c r="AZ25" s="444"/>
      <c r="BA25" s="444"/>
      <c r="BB25" s="444"/>
      <c r="BC25" s="444"/>
      <c r="BD25" s="444"/>
      <c r="BE25" s="444"/>
      <c r="BF25" s="444"/>
      <c r="BG25" s="444"/>
      <c r="BH25" s="444"/>
      <c r="BI25" s="444"/>
      <c r="BJ25" s="444"/>
      <c r="BK25" s="444"/>
      <c r="BL25" s="444"/>
    </row>
    <row r="26" spans="1:64" ht="20.25" customHeight="1" x14ac:dyDescent="0.25">
      <c r="A26" s="1722"/>
      <c r="B26" s="1051" t="s">
        <v>444</v>
      </c>
      <c r="C26" s="1053">
        <v>66.258857142857138</v>
      </c>
      <c r="D26" s="1053">
        <v>-1.5532500000000129</v>
      </c>
      <c r="E26" s="1053">
        <v>-37.960981651376144</v>
      </c>
      <c r="F26" s="1053">
        <v>-6.8267434581835369</v>
      </c>
      <c r="G26" s="1053">
        <v>45.435278911564687</v>
      </c>
      <c r="H26" s="1053">
        <v>66.646677393292876</v>
      </c>
      <c r="I26" s="1053">
        <v>-8.2737256061946756</v>
      </c>
      <c r="J26" s="1053">
        <v>-1.0336304275836938</v>
      </c>
      <c r="K26" s="1053">
        <v>-33.179559642978575</v>
      </c>
      <c r="L26" s="1053">
        <v>15.317510023471293</v>
      </c>
      <c r="M26" s="1053">
        <v>-5.783038379379164</v>
      </c>
      <c r="N26" s="1053">
        <v>9.9227099187244736</v>
      </c>
      <c r="O26" s="1053">
        <v>-12.830666293011003</v>
      </c>
      <c r="P26" s="1053">
        <v>55.199881997677316</v>
      </c>
      <c r="Q26" s="1053">
        <v>-32.846161634103026</v>
      </c>
      <c r="R26" s="1053"/>
      <c r="S26" s="1053">
        <v>117.88410904255322</v>
      </c>
      <c r="T26" s="1053"/>
      <c r="U26" s="1053">
        <v>1.0813821481574541</v>
      </c>
      <c r="V26" s="1060"/>
      <c r="X26" s="24"/>
      <c r="Y26" s="24"/>
      <c r="Z26" s="24"/>
      <c r="AA26" s="24"/>
      <c r="AB26" s="24"/>
      <c r="AC26" s="24"/>
      <c r="AT26" s="444"/>
      <c r="AU26" s="444"/>
      <c r="AV26" s="444"/>
      <c r="AW26" s="444"/>
      <c r="AX26" s="444"/>
      <c r="AY26" s="444"/>
      <c r="AZ26" s="444"/>
      <c r="BA26" s="444"/>
      <c r="BB26" s="444"/>
      <c r="BC26" s="444"/>
      <c r="BD26" s="444"/>
      <c r="BE26" s="444"/>
      <c r="BF26" s="444"/>
      <c r="BG26" s="444"/>
      <c r="BH26" s="444"/>
      <c r="BI26" s="444"/>
      <c r="BJ26" s="444"/>
      <c r="BK26" s="444"/>
      <c r="BL26" s="444"/>
    </row>
    <row r="27" spans="1:64" ht="20.25" customHeight="1" x14ac:dyDescent="0.25">
      <c r="A27" s="1721">
        <v>45717</v>
      </c>
      <c r="B27" s="1047" t="s">
        <v>18</v>
      </c>
      <c r="C27" s="660">
        <v>1.6003999999999999E-4</v>
      </c>
      <c r="D27" s="660">
        <v>7.6837999999999993E-3</v>
      </c>
      <c r="E27" s="660">
        <v>0.25312775999999992</v>
      </c>
      <c r="F27" s="660">
        <v>2.2655333299999998</v>
      </c>
      <c r="G27" s="660">
        <v>0.88025384999999978</v>
      </c>
      <c r="H27" s="660">
        <v>0.90344287910000065</v>
      </c>
      <c r="I27" s="660">
        <v>4.5047432805000023</v>
      </c>
      <c r="J27" s="660">
        <v>6.5180289581000022</v>
      </c>
      <c r="K27" s="660">
        <v>4.3086697352000005</v>
      </c>
      <c r="L27" s="656">
        <v>9.7490710984000053</v>
      </c>
      <c r="M27" s="656">
        <v>26.22161045959999</v>
      </c>
      <c r="N27" s="656">
        <v>10.308955443099986</v>
      </c>
      <c r="O27" s="656">
        <v>10.273497439999998</v>
      </c>
      <c r="P27" s="656">
        <v>10.943373718</v>
      </c>
      <c r="Q27" s="656">
        <v>1.3174605700000002</v>
      </c>
      <c r="R27" s="656">
        <v>0.11303775000000001</v>
      </c>
      <c r="S27" s="656">
        <v>0.88115789</v>
      </c>
      <c r="T27" s="656">
        <v>2.0148850000000003E-2</v>
      </c>
      <c r="U27" s="657">
        <v>89.469956851999981</v>
      </c>
      <c r="V27" s="658">
        <v>9.2848300963381064E-2</v>
      </c>
      <c r="X27" s="24"/>
      <c r="Y27" s="24"/>
      <c r="Z27" s="24"/>
      <c r="AA27" s="24"/>
      <c r="AB27" s="24"/>
      <c r="AC27" s="24"/>
      <c r="AT27" s="444"/>
      <c r="AU27" s="444"/>
      <c r="AV27" s="444"/>
      <c r="AW27" s="444"/>
      <c r="AX27" s="444"/>
      <c r="AY27" s="444"/>
      <c r="AZ27" s="444"/>
      <c r="BA27" s="444"/>
      <c r="BB27" s="444"/>
      <c r="BC27" s="444"/>
      <c r="BD27" s="444"/>
      <c r="BE27" s="444"/>
      <c r="BF27" s="444"/>
      <c r="BG27" s="444"/>
      <c r="BH27" s="444"/>
      <c r="BI27" s="444"/>
      <c r="BJ27" s="444"/>
      <c r="BK27" s="444"/>
      <c r="BL27" s="444"/>
    </row>
    <row r="28" spans="1:64" ht="20.25" customHeight="1" x14ac:dyDescent="0.25">
      <c r="A28" s="1722"/>
      <c r="B28" s="1051" t="s">
        <v>444</v>
      </c>
      <c r="C28" s="1053">
        <v>-99.272545454545465</v>
      </c>
      <c r="D28" s="1053">
        <v>-69.264800000000008</v>
      </c>
      <c r="E28" s="1053">
        <v>-15.341886287625439</v>
      </c>
      <c r="F28" s="1053">
        <v>-5.799029937629939</v>
      </c>
      <c r="G28" s="1053">
        <v>39.722833333333298</v>
      </c>
      <c r="H28" s="1053">
        <v>41.605466943573767</v>
      </c>
      <c r="I28" s="1053">
        <v>7.4348504769855159</v>
      </c>
      <c r="J28" s="1053">
        <v>12.341071321957992</v>
      </c>
      <c r="K28" s="1053">
        <v>-19.838702600930223</v>
      </c>
      <c r="L28" s="1053">
        <v>11.686001814640923</v>
      </c>
      <c r="M28" s="1053">
        <v>0.49674405794876364</v>
      </c>
      <c r="N28" s="1053">
        <v>-7.0008530166893523</v>
      </c>
      <c r="O28" s="1053">
        <v>-1.6231213252896823</v>
      </c>
      <c r="P28" s="1053">
        <v>66.489787281302284</v>
      </c>
      <c r="Q28" s="1053">
        <v>-5.7610464949928293</v>
      </c>
      <c r="R28" s="1053">
        <v>-22.576883561643825</v>
      </c>
      <c r="S28" s="1053">
        <v>80.56514139344263</v>
      </c>
      <c r="T28" s="1053"/>
      <c r="U28" s="1053">
        <v>6.0786987088436595</v>
      </c>
      <c r="V28" s="1060"/>
      <c r="X28" s="24"/>
      <c r="Y28" s="24"/>
      <c r="Z28" s="24"/>
      <c r="AA28" s="24"/>
      <c r="AB28" s="24"/>
      <c r="AC28" s="2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  <c r="BK28" s="444"/>
      <c r="BL28" s="444"/>
    </row>
    <row r="29" spans="1:64" ht="20.25" customHeight="1" x14ac:dyDescent="0.25">
      <c r="A29" s="1723" t="s">
        <v>50</v>
      </c>
      <c r="B29" s="1055" t="s">
        <v>18</v>
      </c>
      <c r="C29" s="587">
        <v>9.0286869999999991E-2</v>
      </c>
      <c r="D29" s="587">
        <v>0.28273104999999998</v>
      </c>
      <c r="E29" s="587">
        <v>2.2146853400000004</v>
      </c>
      <c r="F29" s="587">
        <v>20.013140710000005</v>
      </c>
      <c r="G29" s="587">
        <v>7.6406733499999993</v>
      </c>
      <c r="H29" s="587">
        <v>8.8156020209000037</v>
      </c>
      <c r="I29" s="587">
        <v>54.620453670499998</v>
      </c>
      <c r="J29" s="587">
        <v>70.46353874479999</v>
      </c>
      <c r="K29" s="587">
        <v>56.175390356836658</v>
      </c>
      <c r="L29" s="587">
        <v>112.34304145999999</v>
      </c>
      <c r="M29" s="587">
        <v>258.5143584676</v>
      </c>
      <c r="N29" s="587">
        <v>129.65610451279994</v>
      </c>
      <c r="O29" s="587">
        <v>106.05532088500001</v>
      </c>
      <c r="P29" s="587">
        <v>111.17809713400003</v>
      </c>
      <c r="Q29" s="587">
        <v>16.056842149999998</v>
      </c>
      <c r="R29" s="587">
        <v>1.40740395</v>
      </c>
      <c r="S29" s="587">
        <v>7.828328560000001</v>
      </c>
      <c r="T29" s="587">
        <v>0.25836875999999998</v>
      </c>
      <c r="U29" s="587">
        <v>963.61436799243654</v>
      </c>
      <c r="V29" s="1175">
        <v>1</v>
      </c>
      <c r="X29" s="24"/>
      <c r="Y29" s="24"/>
      <c r="Z29" s="24"/>
      <c r="AA29" s="24"/>
      <c r="AB29" s="24"/>
      <c r="AC29" s="24"/>
      <c r="AD29" s="444"/>
      <c r="AE29" s="444"/>
      <c r="AF29" s="444"/>
      <c r="AG29" s="444"/>
      <c r="AH29" s="444"/>
      <c r="AI29" s="444"/>
      <c r="AJ29" s="444"/>
      <c r="AK29" s="444"/>
      <c r="AL29" s="444"/>
      <c r="AM29" s="444"/>
      <c r="AN29" s="444"/>
      <c r="AO29" s="444"/>
      <c r="AT29" s="444"/>
      <c r="AU29" s="444"/>
      <c r="AV29" s="444"/>
      <c r="AW29" s="444"/>
      <c r="AX29" s="444"/>
      <c r="AY29" s="444"/>
      <c r="AZ29" s="444"/>
      <c r="BA29" s="444"/>
      <c r="BB29" s="444"/>
      <c r="BC29" s="444"/>
      <c r="BD29" s="444"/>
      <c r="BE29" s="444"/>
      <c r="BF29" s="444"/>
      <c r="BG29" s="444"/>
      <c r="BH29" s="444"/>
      <c r="BI29" s="444"/>
      <c r="BJ29" s="444"/>
      <c r="BK29" s="444"/>
      <c r="BL29" s="444"/>
    </row>
    <row r="30" spans="1:64" ht="20.25" customHeight="1" thickBot="1" x14ac:dyDescent="0.3">
      <c r="A30" s="1724"/>
      <c r="B30" s="1057" t="s">
        <v>444</v>
      </c>
      <c r="C30" s="1058">
        <v>114.96873809523809</v>
      </c>
      <c r="D30" s="1058">
        <v>287.30280821917802</v>
      </c>
      <c r="E30" s="1058">
        <v>-18.577744852941155</v>
      </c>
      <c r="F30" s="1058">
        <v>11.880258888640473</v>
      </c>
      <c r="G30" s="1058">
        <v>1.5102079181612742</v>
      </c>
      <c r="H30" s="1058">
        <v>6.276094284508785</v>
      </c>
      <c r="I30" s="1058">
        <v>-9.4282867829965866E-2</v>
      </c>
      <c r="J30" s="1058">
        <v>22.27309423335878</v>
      </c>
      <c r="K30" s="1058">
        <v>-9.5185787922418346</v>
      </c>
      <c r="L30" s="1058">
        <v>19.975908776351467</v>
      </c>
      <c r="M30" s="1058">
        <v>-1.3047819786814514</v>
      </c>
      <c r="N30" s="1058">
        <v>21.993681385007605</v>
      </c>
      <c r="O30" s="1058">
        <v>-7.7547199859094693</v>
      </c>
      <c r="P30" s="1058">
        <v>21.619096574960384</v>
      </c>
      <c r="Q30" s="1058">
        <v>-22.095763669885024</v>
      </c>
      <c r="R30" s="1058">
        <v>-62.095234311877185</v>
      </c>
      <c r="S30" s="1058">
        <v>41.971863619876686</v>
      </c>
      <c r="T30" s="1061"/>
      <c r="U30" s="1061">
        <v>6.0075981971976553</v>
      </c>
      <c r="V30" s="767"/>
      <c r="X30" s="24"/>
      <c r="Y30" s="24"/>
      <c r="Z30" s="24"/>
      <c r="AA30" s="24"/>
      <c r="AB30" s="24"/>
      <c r="AC30" s="24"/>
    </row>
    <row r="31" spans="1:64" ht="13.5" thickTop="1" x14ac:dyDescent="0.2"/>
  </sheetData>
  <mergeCells count="15">
    <mergeCell ref="A11:A12"/>
    <mergeCell ref="A13:A14"/>
    <mergeCell ref="A25:A26"/>
    <mergeCell ref="A27:A28"/>
    <mergeCell ref="A29:A30"/>
    <mergeCell ref="A15:A16"/>
    <mergeCell ref="A17:A18"/>
    <mergeCell ref="A19:A20"/>
    <mergeCell ref="A21:A22"/>
    <mergeCell ref="A23:A24"/>
    <mergeCell ref="A1:V1"/>
    <mergeCell ref="A2:V2"/>
    <mergeCell ref="A5:A6"/>
    <mergeCell ref="A7:A8"/>
    <mergeCell ref="A9:A10"/>
  </mergeCells>
  <printOptions horizontalCentered="1"/>
  <pageMargins left="0.31496062992125984" right="0.23622047244094491" top="0.41" bottom="0.43" header="0.19685039370078741" footer="0.19685039370078741"/>
  <pageSetup paperSize="9" scale="56" firstPageNumber="11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J15"/>
  <sheetViews>
    <sheetView zoomScaleNormal="100" zoomScaleSheetLayoutView="98" workbookViewId="0">
      <selection activeCell="N7" sqref="N7"/>
    </sheetView>
  </sheetViews>
  <sheetFormatPr defaultColWidth="9.140625" defaultRowHeight="12.75" x14ac:dyDescent="0.2"/>
  <cols>
    <col min="1" max="1" width="8.42578125" style="2" customWidth="1"/>
    <col min="2" max="2" width="9.140625" style="3" customWidth="1"/>
    <col min="3" max="3" width="11.85546875" style="2" customWidth="1"/>
    <col min="4" max="4" width="9.140625" style="3" customWidth="1"/>
    <col min="5" max="5" width="11.85546875" style="2" customWidth="1"/>
    <col min="6" max="6" width="9.140625" style="3" customWidth="1"/>
    <col min="7" max="7" width="11.85546875" style="2" customWidth="1"/>
    <col min="8" max="8" width="9.140625" style="3" customWidth="1"/>
    <col min="9" max="9" width="11.85546875" style="2" customWidth="1"/>
    <col min="10" max="10" width="5.140625" style="2" customWidth="1"/>
    <col min="11" max="12" width="9.140625" style="2"/>
    <col min="13" max="13" width="13.85546875" style="2" customWidth="1"/>
    <col min="14" max="18" width="9.140625" style="2"/>
    <col min="19" max="19" width="9.28515625" style="2" bestFit="1" customWidth="1"/>
    <col min="20" max="20" width="10" style="2" bestFit="1" customWidth="1"/>
    <col min="21" max="21" width="14.42578125" style="2" bestFit="1" customWidth="1"/>
    <col min="22" max="16384" width="9.140625" style="2"/>
  </cols>
  <sheetData>
    <row r="1" spans="1:10" s="29" customFormat="1" ht="20.25" customHeight="1" x14ac:dyDescent="0.2">
      <c r="A1" s="1389" t="s">
        <v>436</v>
      </c>
      <c r="B1" s="1390"/>
      <c r="C1" s="1390"/>
      <c r="D1" s="1390"/>
      <c r="E1" s="1390"/>
      <c r="F1" s="1390"/>
      <c r="G1" s="1390"/>
      <c r="H1" s="1390"/>
      <c r="I1" s="1391"/>
    </row>
    <row r="2" spans="1:10" s="29" customFormat="1" ht="17.45" customHeight="1" x14ac:dyDescent="0.2">
      <c r="A2" s="1372" t="s">
        <v>347</v>
      </c>
      <c r="B2" s="1373"/>
      <c r="C2" s="1373"/>
      <c r="D2" s="1373"/>
      <c r="E2" s="1373"/>
      <c r="F2" s="1373"/>
      <c r="G2" s="1373"/>
      <c r="H2" s="1373"/>
      <c r="I2" s="1374"/>
    </row>
    <row r="3" spans="1:10" s="29" customFormat="1" ht="28.15" customHeight="1" x14ac:dyDescent="0.2">
      <c r="A3" s="1392" t="s">
        <v>0</v>
      </c>
      <c r="B3" s="1393" t="s">
        <v>346</v>
      </c>
      <c r="C3" s="1394"/>
      <c r="D3" s="1394" t="s">
        <v>248</v>
      </c>
      <c r="E3" s="1394"/>
      <c r="F3" s="1394" t="s">
        <v>250</v>
      </c>
      <c r="G3" s="1394"/>
      <c r="H3" s="1394" t="s">
        <v>249</v>
      </c>
      <c r="I3" s="1395"/>
    </row>
    <row r="4" spans="1:10" s="33" customFormat="1" ht="42" customHeight="1" x14ac:dyDescent="0.2">
      <c r="A4" s="1392"/>
      <c r="B4" s="737" t="s">
        <v>314</v>
      </c>
      <c r="C4" s="737" t="s">
        <v>279</v>
      </c>
      <c r="D4" s="737" t="s">
        <v>314</v>
      </c>
      <c r="E4" s="737" t="s">
        <v>279</v>
      </c>
      <c r="F4" s="737" t="s">
        <v>314</v>
      </c>
      <c r="G4" s="737" t="s">
        <v>279</v>
      </c>
      <c r="H4" s="737" t="s">
        <v>314</v>
      </c>
      <c r="I4" s="738" t="s">
        <v>279</v>
      </c>
    </row>
    <row r="5" spans="1:10" s="31" customFormat="1" ht="14.45" customHeight="1" x14ac:dyDescent="0.2">
      <c r="A5" s="477" t="s">
        <v>95</v>
      </c>
      <c r="B5" s="478" t="s">
        <v>96</v>
      </c>
      <c r="C5" s="478" t="s">
        <v>97</v>
      </c>
      <c r="D5" s="478" t="s">
        <v>98</v>
      </c>
      <c r="E5" s="478" t="s">
        <v>99</v>
      </c>
      <c r="F5" s="478" t="s">
        <v>100</v>
      </c>
      <c r="G5" s="478" t="s">
        <v>101</v>
      </c>
      <c r="H5" s="478" t="s">
        <v>102</v>
      </c>
      <c r="I5" s="651" t="s">
        <v>103</v>
      </c>
    </row>
    <row r="6" spans="1:10" s="29" customFormat="1" ht="17.100000000000001" customHeight="1" x14ac:dyDescent="0.2">
      <c r="A6" s="77" t="s">
        <v>238</v>
      </c>
      <c r="B6" s="1347">
        <v>6.0680000000000005</v>
      </c>
      <c r="C6" s="1348">
        <v>-0.19736842105262445</v>
      </c>
      <c r="D6" s="1349">
        <v>17.544</v>
      </c>
      <c r="E6" s="1348">
        <v>3.2121426050123505</v>
      </c>
      <c r="F6" s="1349">
        <v>5.7349999999999994</v>
      </c>
      <c r="G6" s="1348">
        <v>14.425379090183558</v>
      </c>
      <c r="H6" s="1349">
        <v>0</v>
      </c>
      <c r="I6" s="1350" t="s">
        <v>244</v>
      </c>
      <c r="J6" s="17"/>
    </row>
    <row r="7" spans="1:10" s="29" customFormat="1" ht="17.100000000000001" customHeight="1" x14ac:dyDescent="0.2">
      <c r="A7" s="77" t="s">
        <v>251</v>
      </c>
      <c r="B7" s="1351">
        <v>6.5150000000000006</v>
      </c>
      <c r="C7" s="1352">
        <v>7.3665128543177323</v>
      </c>
      <c r="D7" s="1353">
        <v>19.579000000000001</v>
      </c>
      <c r="E7" s="1352">
        <v>11.599407204742361</v>
      </c>
      <c r="F7" s="1353">
        <v>4.5250000000000004</v>
      </c>
      <c r="G7" s="1352">
        <v>-21.098517872711408</v>
      </c>
      <c r="H7" s="1353">
        <v>0</v>
      </c>
      <c r="I7" s="1354" t="s">
        <v>244</v>
      </c>
      <c r="J7" s="17"/>
    </row>
    <row r="8" spans="1:10" s="29" customFormat="1" ht="17.100000000000001" customHeight="1" x14ac:dyDescent="0.2">
      <c r="A8" s="77" t="s">
        <v>262</v>
      </c>
      <c r="B8" s="1351">
        <v>5.7780000000000005</v>
      </c>
      <c r="C8" s="1352">
        <v>-11.312356101304683</v>
      </c>
      <c r="D8" s="1353">
        <v>14.762999999999998</v>
      </c>
      <c r="E8" s="1352">
        <v>-24.597783339292111</v>
      </c>
      <c r="F8" s="1353">
        <v>4.0709999999999997</v>
      </c>
      <c r="G8" s="1352">
        <v>-10.033149171270731</v>
      </c>
      <c r="H8" s="1353">
        <v>0</v>
      </c>
      <c r="I8" s="1354" t="s">
        <v>244</v>
      </c>
      <c r="J8" s="17"/>
    </row>
    <row r="9" spans="1:10" s="29" customFormat="1" ht="17.100000000000001" customHeight="1" x14ac:dyDescent="0.2">
      <c r="A9" s="77" t="s">
        <v>280</v>
      </c>
      <c r="B9" s="1351">
        <v>5.5510000000000002</v>
      </c>
      <c r="C9" s="1352">
        <v>-3.9286950501903823</v>
      </c>
      <c r="D9" s="1353">
        <v>19.512999999999998</v>
      </c>
      <c r="E9" s="1352">
        <v>32.175032175032179</v>
      </c>
      <c r="F9" s="1353">
        <v>3.8559999999999999</v>
      </c>
      <c r="G9" s="1352">
        <v>-5.2812576762466197</v>
      </c>
      <c r="H9" s="1353">
        <v>0</v>
      </c>
      <c r="I9" s="1354" t="s">
        <v>244</v>
      </c>
      <c r="J9" s="17"/>
    </row>
    <row r="10" spans="1:10" s="29" customFormat="1" ht="17.100000000000001" customHeight="1" x14ac:dyDescent="0.2">
      <c r="A10" s="77" t="s">
        <v>296</v>
      </c>
      <c r="B10" s="1351">
        <v>5.3049999999999997</v>
      </c>
      <c r="C10" s="1352">
        <v>-4.431633939830669</v>
      </c>
      <c r="D10" s="1353">
        <v>18.456</v>
      </c>
      <c r="E10" s="1352">
        <v>-5.4169015528109403</v>
      </c>
      <c r="F10" s="1353">
        <v>3.5909999999999997</v>
      </c>
      <c r="G10" s="1352">
        <v>-6.8724066390041534</v>
      </c>
      <c r="H10" s="1353">
        <v>0</v>
      </c>
      <c r="I10" s="1354" t="s">
        <v>244</v>
      </c>
      <c r="J10" s="17"/>
    </row>
    <row r="11" spans="1:10" s="29" customFormat="1" ht="17.100000000000001" customHeight="1" x14ac:dyDescent="0.2">
      <c r="A11" s="77" t="s">
        <v>307</v>
      </c>
      <c r="B11" s="1351">
        <v>4.4580000000000002</v>
      </c>
      <c r="C11" s="1352">
        <v>-15.966069745523084</v>
      </c>
      <c r="D11" s="1353">
        <v>18.600000000000001</v>
      </c>
      <c r="E11" s="1352">
        <v>0.7802340702210766</v>
      </c>
      <c r="F11" s="1353">
        <v>3.1680000000000001</v>
      </c>
      <c r="G11" s="1352">
        <v>-11.779448621553875</v>
      </c>
      <c r="H11" s="1353">
        <v>6.0000000000000001E-3</v>
      </c>
      <c r="I11" s="1354" t="s">
        <v>244</v>
      </c>
      <c r="J11" s="17"/>
    </row>
    <row r="12" spans="1:10" s="29" customFormat="1" ht="17.100000000000001" customHeight="1" x14ac:dyDescent="0.2">
      <c r="A12" s="77" t="s">
        <v>348</v>
      </c>
      <c r="B12" s="1351">
        <v>4.79510272</v>
      </c>
      <c r="C12" s="1352">
        <v>7.5617478689995483</v>
      </c>
      <c r="D12" s="1353">
        <v>18.029229180000002</v>
      </c>
      <c r="E12" s="1352">
        <v>-3.0686603225806444</v>
      </c>
      <c r="F12" s="1353">
        <v>2.8692939700000002</v>
      </c>
      <c r="G12" s="1352">
        <v>-9.4288519570707052</v>
      </c>
      <c r="H12" s="1353">
        <v>1.4990380000000001</v>
      </c>
      <c r="I12" s="1355">
        <v>24883.966666666667</v>
      </c>
      <c r="J12" s="17"/>
    </row>
    <row r="13" spans="1:10" s="29" customFormat="1" ht="17.100000000000001" customHeight="1" x14ac:dyDescent="0.2">
      <c r="A13" s="77" t="s">
        <v>356</v>
      </c>
      <c r="B13" s="1351">
        <v>5.2770000000000001</v>
      </c>
      <c r="C13" s="1352">
        <v>10.049780122332814</v>
      </c>
      <c r="D13" s="1353">
        <v>15.984999999999999</v>
      </c>
      <c r="E13" s="1352">
        <v>-11.338416964978654</v>
      </c>
      <c r="F13" s="1353">
        <v>3.86</v>
      </c>
      <c r="G13" s="1352">
        <v>34.527867843391441</v>
      </c>
      <c r="H13" s="1353">
        <v>2.0779999999999998</v>
      </c>
      <c r="I13" s="1355">
        <v>38.622236394274175</v>
      </c>
      <c r="J13" s="17"/>
    </row>
    <row r="14" spans="1:10" s="29" customFormat="1" ht="17.100000000000001" customHeight="1" x14ac:dyDescent="0.2">
      <c r="A14" s="536" t="s">
        <v>443</v>
      </c>
      <c r="B14" s="1351">
        <v>5.37</v>
      </c>
      <c r="C14" s="1352">
        <v>1.7623649801023302</v>
      </c>
      <c r="D14" s="1353">
        <v>11.946999999999999</v>
      </c>
      <c r="E14" s="1352">
        <v>-25.26118235846106</v>
      </c>
      <c r="F14" s="1353">
        <v>6.181</v>
      </c>
      <c r="G14" s="1352">
        <v>60.129533678756488</v>
      </c>
      <c r="H14" s="1353">
        <v>0.76400000000000001</v>
      </c>
      <c r="I14" s="1355">
        <v>-63.233878729547634</v>
      </c>
      <c r="J14" s="17"/>
    </row>
    <row r="15" spans="1:10" s="29" customFormat="1" ht="17.100000000000001" customHeight="1" x14ac:dyDescent="0.2">
      <c r="A15" s="1269" t="s">
        <v>482</v>
      </c>
      <c r="B15" s="1356">
        <v>5.8557164400000001</v>
      </c>
      <c r="C15" s="1357">
        <v>9.0449988826815648</v>
      </c>
      <c r="D15" s="1358">
        <v>22.288794519999996</v>
      </c>
      <c r="E15" s="1357">
        <v>86.563945090817754</v>
      </c>
      <c r="F15" s="1358">
        <v>6.7358930060000004</v>
      </c>
      <c r="G15" s="1357">
        <v>8.9773985762821606</v>
      </c>
      <c r="H15" s="1358">
        <v>2.8434935399999999</v>
      </c>
      <c r="I15" s="1359">
        <v>272.18501832460731</v>
      </c>
      <c r="J15" s="17"/>
    </row>
  </sheetData>
  <mergeCells count="7">
    <mergeCell ref="A2:I2"/>
    <mergeCell ref="A1:I1"/>
    <mergeCell ref="A3:A4"/>
    <mergeCell ref="B3:C3"/>
    <mergeCell ref="D3:E3"/>
    <mergeCell ref="F3:G3"/>
    <mergeCell ref="H3:I3"/>
  </mergeCells>
  <printOptions horizontalCentered="1"/>
  <pageMargins left="0.39370078740157483" right="0.39370078740157483" top="0.59055118110236227" bottom="0.59055118110236227" header="0.19685039370078741" footer="0.19685039370078741"/>
  <pageSetup paperSize="9" firstPageNumber="7" orientation="portrait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M22"/>
  <sheetViews>
    <sheetView zoomScaleNormal="100" zoomScaleSheetLayoutView="99" workbookViewId="0">
      <selection activeCell="O4" sqref="O4"/>
    </sheetView>
  </sheetViews>
  <sheetFormatPr defaultColWidth="9.140625" defaultRowHeight="12.75" x14ac:dyDescent="0.2"/>
  <cols>
    <col min="1" max="1" width="8.7109375" style="147" customWidth="1"/>
    <col min="2" max="2" width="8.42578125" style="147" customWidth="1"/>
    <col min="3" max="3" width="8.28515625" style="147" bestFit="1" customWidth="1"/>
    <col min="4" max="4" width="6.5703125" style="269" customWidth="1"/>
    <col min="5" max="5" width="7.85546875" style="153" customWidth="1"/>
    <col min="6" max="6" width="8.28515625" style="147" bestFit="1" customWidth="1"/>
    <col min="7" max="7" width="7.140625" style="269" customWidth="1"/>
    <col min="8" max="8" width="8.140625" style="157" customWidth="1"/>
    <col min="9" max="9" width="8.28515625" style="157" bestFit="1" customWidth="1"/>
    <col min="10" max="10" width="7.140625" style="270" customWidth="1"/>
    <col min="11" max="11" width="7.85546875" style="147" customWidth="1"/>
    <col min="12" max="12" width="8.140625" style="147" bestFit="1" customWidth="1"/>
    <col min="13" max="13" width="7.140625" style="269" customWidth="1"/>
    <col min="14" max="16384" width="9.140625" style="147"/>
  </cols>
  <sheetData>
    <row r="1" spans="1:13" ht="23.25" customHeight="1" x14ac:dyDescent="0.2">
      <c r="A1" s="1396" t="s">
        <v>483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8"/>
    </row>
    <row r="2" spans="1:13" ht="15.75" customHeight="1" x14ac:dyDescent="0.2">
      <c r="A2" s="1399" t="s">
        <v>360</v>
      </c>
      <c r="B2" s="1400"/>
      <c r="C2" s="1400"/>
      <c r="D2" s="1400"/>
      <c r="E2" s="1400"/>
      <c r="F2" s="1400"/>
      <c r="G2" s="1400"/>
      <c r="H2" s="1400"/>
      <c r="I2" s="1400"/>
      <c r="J2" s="1400"/>
      <c r="K2" s="1400"/>
      <c r="L2" s="1400"/>
      <c r="M2" s="1401"/>
    </row>
    <row r="3" spans="1:13" ht="20.25" customHeight="1" x14ac:dyDescent="0.2">
      <c r="A3" s="1402" t="s">
        <v>126</v>
      </c>
      <c r="B3" s="1404" t="s">
        <v>63</v>
      </c>
      <c r="C3" s="1405"/>
      <c r="D3" s="1406"/>
      <c r="E3" s="1404" t="s">
        <v>127</v>
      </c>
      <c r="F3" s="1405"/>
      <c r="G3" s="1406"/>
      <c r="H3" s="1404" t="s">
        <v>9</v>
      </c>
      <c r="I3" s="1405"/>
      <c r="J3" s="1406"/>
      <c r="K3" s="1407" t="s">
        <v>2</v>
      </c>
      <c r="L3" s="1406"/>
      <c r="M3" s="1408"/>
    </row>
    <row r="4" spans="1:13" s="259" customFormat="1" ht="25.5" x14ac:dyDescent="0.2">
      <c r="A4" s="1403"/>
      <c r="B4" s="735" t="s">
        <v>18</v>
      </c>
      <c r="C4" s="700" t="s">
        <v>361</v>
      </c>
      <c r="D4" s="700" t="s">
        <v>362</v>
      </c>
      <c r="E4" s="735" t="s">
        <v>18</v>
      </c>
      <c r="F4" s="700" t="s">
        <v>361</v>
      </c>
      <c r="G4" s="700" t="s">
        <v>363</v>
      </c>
      <c r="H4" s="735" t="s">
        <v>18</v>
      </c>
      <c r="I4" s="700" t="s">
        <v>361</v>
      </c>
      <c r="J4" s="700" t="s">
        <v>364</v>
      </c>
      <c r="K4" s="735" t="s">
        <v>18</v>
      </c>
      <c r="L4" s="700" t="s">
        <v>361</v>
      </c>
      <c r="M4" s="736" t="s">
        <v>362</v>
      </c>
    </row>
    <row r="5" spans="1:13" s="157" customFormat="1" ht="20.25" customHeight="1" x14ac:dyDescent="0.2">
      <c r="A5" s="626" t="s">
        <v>95</v>
      </c>
      <c r="B5" s="500" t="s">
        <v>96</v>
      </c>
      <c r="C5" s="500" t="s">
        <v>97</v>
      </c>
      <c r="D5" s="500" t="s">
        <v>98</v>
      </c>
      <c r="E5" s="627" t="s">
        <v>99</v>
      </c>
      <c r="F5" s="500" t="s">
        <v>100</v>
      </c>
      <c r="G5" s="500" t="s">
        <v>101</v>
      </c>
      <c r="H5" s="500" t="s">
        <v>102</v>
      </c>
      <c r="I5" s="500" t="s">
        <v>103</v>
      </c>
      <c r="J5" s="500" t="s">
        <v>104</v>
      </c>
      <c r="K5" s="500" t="s">
        <v>105</v>
      </c>
      <c r="L5" s="500" t="s">
        <v>106</v>
      </c>
      <c r="M5" s="628" t="s">
        <v>107</v>
      </c>
    </row>
    <row r="6" spans="1:13" s="157" customFormat="1" ht="15.6" customHeight="1" x14ac:dyDescent="0.2">
      <c r="A6" s="265">
        <v>45383</v>
      </c>
      <c r="B6" s="266">
        <v>5.1707783019999978</v>
      </c>
      <c r="C6" s="1286">
        <v>-3.9245949089558101</v>
      </c>
      <c r="D6" s="1282">
        <v>8.3779746669153443</v>
      </c>
      <c r="E6" s="255">
        <v>79.883113793999982</v>
      </c>
      <c r="F6" s="1286">
        <v>6.4086660725703046</v>
      </c>
      <c r="G6" s="1282">
        <v>8.2899465959630909</v>
      </c>
      <c r="H6" s="267">
        <v>85.053892095999984</v>
      </c>
      <c r="I6" s="1286">
        <v>5.7174187684887965</v>
      </c>
      <c r="J6" s="1282">
        <v>8.2952453419809942</v>
      </c>
      <c r="K6" s="261">
        <v>4.3833714119999998</v>
      </c>
      <c r="L6" s="1286">
        <v>16.641070037253854</v>
      </c>
      <c r="M6" s="1282">
        <v>9.864130478277394</v>
      </c>
    </row>
    <row r="7" spans="1:13" s="157" customFormat="1" ht="15.6" customHeight="1" x14ac:dyDescent="0.2">
      <c r="A7" s="265">
        <v>45413</v>
      </c>
      <c r="B7" s="254">
        <v>5.5161063390000002</v>
      </c>
      <c r="C7" s="1287">
        <v>-0.967570215439857</v>
      </c>
      <c r="D7" s="1283">
        <v>8.9374938295610509</v>
      </c>
      <c r="E7" s="254">
        <v>85.724928399999968</v>
      </c>
      <c r="F7" s="1287">
        <v>11.609374544318248</v>
      </c>
      <c r="G7" s="1283">
        <v>8.8961864983302235</v>
      </c>
      <c r="H7" s="267">
        <v>91.241034738999971</v>
      </c>
      <c r="I7" s="1287">
        <v>10.758982664060738</v>
      </c>
      <c r="J7" s="1283">
        <v>8.8986729444661172</v>
      </c>
      <c r="K7" s="262">
        <v>4.3863569590000004</v>
      </c>
      <c r="L7" s="1287">
        <v>22.012710959666212</v>
      </c>
      <c r="M7" s="1283">
        <v>9.8708490112030809</v>
      </c>
    </row>
    <row r="8" spans="1:13" s="157" customFormat="1" ht="15.6" customHeight="1" x14ac:dyDescent="0.2">
      <c r="A8" s="265">
        <v>45444</v>
      </c>
      <c r="B8" s="263">
        <v>5.1357514530000001</v>
      </c>
      <c r="C8" s="1288">
        <v>-3.0807425363276133</v>
      </c>
      <c r="D8" s="1284">
        <v>8.321222271735234</v>
      </c>
      <c r="E8" s="263">
        <v>82.061260408000109</v>
      </c>
      <c r="F8" s="1288">
        <v>12.791231404027373</v>
      </c>
      <c r="G8" s="1284">
        <v>8.5159858456949298</v>
      </c>
      <c r="H8" s="267">
        <v>87.197011861000107</v>
      </c>
      <c r="I8" s="1288">
        <v>11.713700593179215</v>
      </c>
      <c r="J8" s="1284">
        <v>8.5042622818273088</v>
      </c>
      <c r="K8" s="264">
        <v>3.7769631810000002</v>
      </c>
      <c r="L8" s="1288">
        <v>12.947463546650727</v>
      </c>
      <c r="M8" s="1284">
        <v>8.4994982462676258</v>
      </c>
    </row>
    <row r="9" spans="1:13" s="157" customFormat="1" ht="15.6" customHeight="1" x14ac:dyDescent="0.2">
      <c r="A9" s="629" t="s">
        <v>341</v>
      </c>
      <c r="B9" s="548">
        <v>15.822636094</v>
      </c>
      <c r="C9" s="1289">
        <v>-2.6359233647160254</v>
      </c>
      <c r="D9" s="1285">
        <v>25.636690768211629</v>
      </c>
      <c r="E9" s="548">
        <v>247.66930260200007</v>
      </c>
      <c r="F9" s="1289">
        <v>10.254102255659216</v>
      </c>
      <c r="G9" s="1285">
        <v>25.702118939988242</v>
      </c>
      <c r="H9" s="548">
        <v>263.49193869600003</v>
      </c>
      <c r="I9" s="1289">
        <v>9.3844966897204536</v>
      </c>
      <c r="J9" s="1285">
        <v>25.69818056827442</v>
      </c>
      <c r="K9" s="549">
        <v>12.546691551999999</v>
      </c>
      <c r="L9" s="1289">
        <v>17.291685070580531</v>
      </c>
      <c r="M9" s="1285">
        <v>28.234477735748097</v>
      </c>
    </row>
    <row r="10" spans="1:13" s="157" customFormat="1" ht="15.6" customHeight="1" x14ac:dyDescent="0.2">
      <c r="A10" s="265">
        <v>45474</v>
      </c>
      <c r="B10" s="266">
        <v>5.2022301439999996</v>
      </c>
      <c r="C10" s="1286">
        <v>-3.35816191714658</v>
      </c>
      <c r="D10" s="1282">
        <v>8.4289346423994846</v>
      </c>
      <c r="E10" s="266">
        <v>75.179054081000089</v>
      </c>
      <c r="F10" s="1286">
        <v>5.9337364460039534</v>
      </c>
      <c r="G10" s="1282">
        <v>7.8017782966457494</v>
      </c>
      <c r="H10" s="267">
        <v>80.381284225000087</v>
      </c>
      <c r="I10" s="1286">
        <v>5.2786266388129661</v>
      </c>
      <c r="J10" s="1282">
        <v>7.8395292339742397</v>
      </c>
      <c r="K10" s="268">
        <v>3.3505374259999998</v>
      </c>
      <c r="L10" s="1286">
        <v>7.5613940930979</v>
      </c>
      <c r="M10" s="1282">
        <v>7.5398900152373605</v>
      </c>
    </row>
    <row r="11" spans="1:13" s="157" customFormat="1" ht="15.6" customHeight="1" x14ac:dyDescent="0.2">
      <c r="A11" s="265">
        <v>45505</v>
      </c>
      <c r="B11" s="254">
        <v>4.4340706369999996</v>
      </c>
      <c r="C11" s="1287">
        <v>-12.78381909913454</v>
      </c>
      <c r="D11" s="1283">
        <v>7.1843210631812537</v>
      </c>
      <c r="E11" s="254">
        <v>66.020716060999973</v>
      </c>
      <c r="F11" s="1287">
        <v>-5.8299822259942244</v>
      </c>
      <c r="G11" s="1283">
        <v>6.8513630025027989</v>
      </c>
      <c r="H11" s="267">
        <v>70.454786697999978</v>
      </c>
      <c r="I11" s="1287">
        <v>-6.3001560032982438</v>
      </c>
      <c r="J11" s="1283">
        <v>6.8714050206802302</v>
      </c>
      <c r="K11" s="262">
        <v>2.9993967119999998</v>
      </c>
      <c r="L11" s="1287">
        <v>4.3631423799582354</v>
      </c>
      <c r="M11" s="1283">
        <v>6.7496996586435287</v>
      </c>
    </row>
    <row r="12" spans="1:13" s="157" customFormat="1" ht="15.6" customHeight="1" x14ac:dyDescent="0.2">
      <c r="A12" s="265">
        <v>45536</v>
      </c>
      <c r="B12" s="263">
        <v>4.6040086670000004</v>
      </c>
      <c r="C12" s="1288">
        <v>-10.235744453109751</v>
      </c>
      <c r="D12" s="1284">
        <v>7.4596638505010695</v>
      </c>
      <c r="E12" s="263">
        <v>69.434674128999973</v>
      </c>
      <c r="F12" s="1288">
        <v>6.6404664787823382</v>
      </c>
      <c r="G12" s="1284">
        <v>7.2056497687593124</v>
      </c>
      <c r="H12" s="267">
        <v>74.038682795999975</v>
      </c>
      <c r="I12" s="1288">
        <v>5.408147488610429</v>
      </c>
      <c r="J12" s="1284">
        <v>7.2209398471350035</v>
      </c>
      <c r="K12" s="264">
        <v>3.2698648260000001</v>
      </c>
      <c r="L12" s="1288">
        <v>19.338132335766417</v>
      </c>
      <c r="M12" s="1284">
        <v>7.3583482343507631</v>
      </c>
    </row>
    <row r="13" spans="1:13" s="157" customFormat="1" ht="15.6" customHeight="1" x14ac:dyDescent="0.2">
      <c r="A13" s="629" t="s">
        <v>345</v>
      </c>
      <c r="B13" s="548">
        <v>14.240309448</v>
      </c>
      <c r="C13" s="1289">
        <v>-8.6925529110028137</v>
      </c>
      <c r="D13" s="1285">
        <v>23.072919556081807</v>
      </c>
      <c r="E13" s="548">
        <v>210.63444427100004</v>
      </c>
      <c r="F13" s="1289">
        <v>2.1569954803164229</v>
      </c>
      <c r="G13" s="1285">
        <v>21.858791067907859</v>
      </c>
      <c r="H13" s="548">
        <v>224.87475371900007</v>
      </c>
      <c r="I13" s="1289">
        <v>1.3940445025092332</v>
      </c>
      <c r="J13" s="1285">
        <v>21.931874101789475</v>
      </c>
      <c r="K13" s="549">
        <v>9.619798964000001</v>
      </c>
      <c r="L13" s="1289">
        <v>10.205051712681863</v>
      </c>
      <c r="M13" s="1285">
        <v>21.647937908231658</v>
      </c>
    </row>
    <row r="14" spans="1:13" s="157" customFormat="1" ht="15.6" customHeight="1" x14ac:dyDescent="0.2">
      <c r="A14" s="265">
        <v>45566</v>
      </c>
      <c r="B14" s="266">
        <v>4.8150193369999998</v>
      </c>
      <c r="C14" s="1286">
        <v>-4.1118185592699329E-2</v>
      </c>
      <c r="D14" s="1282">
        <v>7.8015547505663552</v>
      </c>
      <c r="E14" s="266">
        <v>79.578402214000022</v>
      </c>
      <c r="F14" s="1286">
        <v>7.0249508627530339</v>
      </c>
      <c r="G14" s="1282">
        <v>8.2583248600867787</v>
      </c>
      <c r="H14" s="267">
        <v>84.393421551000017</v>
      </c>
      <c r="I14" s="1286">
        <v>6.5950355567625172</v>
      </c>
      <c r="J14" s="1282">
        <v>8.2308301215023967</v>
      </c>
      <c r="K14" s="268">
        <v>3.3960176550000001</v>
      </c>
      <c r="L14" s="1286">
        <v>6.65884594849246</v>
      </c>
      <c r="M14" s="1282">
        <v>7.642236558769989</v>
      </c>
    </row>
    <row r="15" spans="1:13" s="157" customFormat="1" ht="15.6" customHeight="1" x14ac:dyDescent="0.2">
      <c r="A15" s="265">
        <v>45597</v>
      </c>
      <c r="B15" s="254">
        <v>5.0381212569999994</v>
      </c>
      <c r="C15" s="1287">
        <v>-4.0357855809523935</v>
      </c>
      <c r="D15" s="1283">
        <v>8.1630365478379971</v>
      </c>
      <c r="E15" s="254">
        <v>80.853160186000053</v>
      </c>
      <c r="F15" s="1287">
        <v>5.0914528777166037</v>
      </c>
      <c r="G15" s="1283">
        <v>8.3906140887954894</v>
      </c>
      <c r="H15" s="267">
        <v>85.891281443000054</v>
      </c>
      <c r="I15" s="1287">
        <v>4.5084095137858595</v>
      </c>
      <c r="J15" s="1283">
        <v>8.376915326845257</v>
      </c>
      <c r="K15" s="262">
        <v>3.4009987339999999</v>
      </c>
      <c r="L15" s="1287">
        <v>1.7045075956937799</v>
      </c>
      <c r="M15" s="1283">
        <v>7.6534457419672188</v>
      </c>
    </row>
    <row r="16" spans="1:13" s="157" customFormat="1" ht="15.6" customHeight="1" x14ac:dyDescent="0.2">
      <c r="A16" s="265">
        <v>45627</v>
      </c>
      <c r="B16" s="263">
        <v>5.473136392999999</v>
      </c>
      <c r="C16" s="1288">
        <v>1.9585766207153252</v>
      </c>
      <c r="D16" s="1284">
        <v>8.8678715990184092</v>
      </c>
      <c r="E16" s="263">
        <v>87.072639575436668</v>
      </c>
      <c r="F16" s="1288">
        <v>7.2098693320815457</v>
      </c>
      <c r="G16" s="1284">
        <v>9.0360465155544389</v>
      </c>
      <c r="H16" s="267">
        <v>92.545775968436672</v>
      </c>
      <c r="I16" s="1288">
        <v>6.8843055592038791</v>
      </c>
      <c r="J16" s="1284">
        <v>9.0259234245941666</v>
      </c>
      <c r="K16" s="264">
        <v>3.537128252</v>
      </c>
      <c r="L16" s="1288">
        <v>-6.2018495889684404</v>
      </c>
      <c r="M16" s="1284">
        <v>7.9597851326519642</v>
      </c>
    </row>
    <row r="17" spans="1:13" s="157" customFormat="1" ht="15.6" customHeight="1" x14ac:dyDescent="0.2">
      <c r="A17" s="629" t="s">
        <v>343</v>
      </c>
      <c r="B17" s="548">
        <v>15.326276986999998</v>
      </c>
      <c r="C17" s="1289">
        <v>-0.70439269841271335</v>
      </c>
      <c r="D17" s="1285">
        <v>24.832462897422765</v>
      </c>
      <c r="E17" s="548">
        <v>247.50420197543673</v>
      </c>
      <c r="F17" s="1289">
        <v>6.4497574171369365</v>
      </c>
      <c r="G17" s="1285">
        <v>25.684985464436707</v>
      </c>
      <c r="H17" s="548">
        <v>262.83047896243676</v>
      </c>
      <c r="I17" s="1289">
        <v>6.0043957532323056</v>
      </c>
      <c r="J17" s="1285">
        <v>25.633668872941822</v>
      </c>
      <c r="K17" s="549">
        <v>10.334144641</v>
      </c>
      <c r="L17" s="1289">
        <v>0.34124323720750049</v>
      </c>
      <c r="M17" s="1285">
        <v>23.255467433389175</v>
      </c>
    </row>
    <row r="18" spans="1:13" s="157" customFormat="1" ht="15.6" customHeight="1" x14ac:dyDescent="0.2">
      <c r="A18" s="265">
        <v>45658</v>
      </c>
      <c r="B18" s="266">
        <v>5.4545839239999996</v>
      </c>
      <c r="C18" s="1286">
        <v>-0.9877668542385325</v>
      </c>
      <c r="D18" s="1282">
        <v>8.837811885332636</v>
      </c>
      <c r="E18" s="266">
        <v>87.96636722300002</v>
      </c>
      <c r="F18" s="1286">
        <v>7.5094317212974717</v>
      </c>
      <c r="G18" s="1282">
        <v>9.1287939576326469</v>
      </c>
      <c r="H18" s="267">
        <v>93.420951147000025</v>
      </c>
      <c r="I18" s="1286">
        <v>6.9734128167546707</v>
      </c>
      <c r="J18" s="1282">
        <v>9.1112786346203123</v>
      </c>
      <c r="K18" s="268">
        <v>3.9312576140000002</v>
      </c>
      <c r="L18" s="1286">
        <v>-2.3775114477278358</v>
      </c>
      <c r="M18" s="1282">
        <v>8.8467150974377606</v>
      </c>
    </row>
    <row r="19" spans="1:13" s="157" customFormat="1" ht="15.6" customHeight="1" x14ac:dyDescent="0.2">
      <c r="A19" s="265">
        <v>45689</v>
      </c>
      <c r="B19" s="254">
        <v>4.9893082910000004</v>
      </c>
      <c r="C19" s="1287">
        <v>-4.6203729497227961</v>
      </c>
      <c r="D19" s="1283">
        <v>8.083947140271091</v>
      </c>
      <c r="E19" s="254">
        <v>80.369757906000004</v>
      </c>
      <c r="F19" s="1287">
        <v>1.0813204703810824</v>
      </c>
      <c r="G19" s="1283">
        <v>8.3404485544886864</v>
      </c>
      <c r="H19" s="267">
        <v>85.359066197000004</v>
      </c>
      <c r="I19" s="1287">
        <v>0.72935910244156255</v>
      </c>
      <c r="J19" s="1283">
        <v>8.3250087540651396</v>
      </c>
      <c r="K19" s="262">
        <v>3.8428461330000001</v>
      </c>
      <c r="L19" s="1287">
        <v>-5.7201635672227562</v>
      </c>
      <c r="M19" s="1283">
        <v>8.6477581069408433</v>
      </c>
    </row>
    <row r="20" spans="1:13" s="157" customFormat="1" ht="15.6" customHeight="1" x14ac:dyDescent="0.2">
      <c r="A20" s="265">
        <v>45717</v>
      </c>
      <c r="B20" s="263">
        <v>5.8856001910000026</v>
      </c>
      <c r="C20" s="1288">
        <v>-1.6114979772650879</v>
      </c>
      <c r="D20" s="1284">
        <v>9.5361677526800612</v>
      </c>
      <c r="E20" s="263">
        <v>89.470261401999963</v>
      </c>
      <c r="F20" s="1288">
        <v>6.0790597939366151</v>
      </c>
      <c r="G20" s="1284">
        <v>9.284862015545853</v>
      </c>
      <c r="H20" s="267">
        <v>95.355861592999972</v>
      </c>
      <c r="I20" s="1288">
        <v>5.5697332886797328</v>
      </c>
      <c r="J20" s="1284">
        <v>9.2999890683088147</v>
      </c>
      <c r="K20" s="264">
        <v>4.1627451869999996</v>
      </c>
      <c r="L20" s="1288">
        <v>-12.657465652538823</v>
      </c>
      <c r="M20" s="1284">
        <v>9.3676437182524648</v>
      </c>
    </row>
    <row r="21" spans="1:13" s="157" customFormat="1" ht="15.6" customHeight="1" x14ac:dyDescent="0.2">
      <c r="A21" s="629" t="s">
        <v>344</v>
      </c>
      <c r="B21" s="549">
        <v>16.329492406000004</v>
      </c>
      <c r="C21" s="1289">
        <v>-2.3472526850855027</v>
      </c>
      <c r="D21" s="630">
        <v>26.457926778283788</v>
      </c>
      <c r="E21" s="549">
        <v>257.80638653099999</v>
      </c>
      <c r="F21" s="1289">
        <v>4.9379816957362266</v>
      </c>
      <c r="G21" s="630">
        <v>26.754104527667188</v>
      </c>
      <c r="H21" s="548">
        <v>274.13587893700003</v>
      </c>
      <c r="I21" s="1289">
        <v>4.4737092790695163</v>
      </c>
      <c r="J21" s="630">
        <v>26.736276456994268</v>
      </c>
      <c r="K21" s="549">
        <v>11.936848934</v>
      </c>
      <c r="L21" s="1289">
        <v>-7.2433838371279773</v>
      </c>
      <c r="M21" s="630">
        <v>26.862116922631067</v>
      </c>
    </row>
    <row r="22" spans="1:13" s="157" customFormat="1" ht="15.6" customHeight="1" x14ac:dyDescent="0.2">
      <c r="A22" s="629" t="s">
        <v>50</v>
      </c>
      <c r="B22" s="549">
        <v>61.718714935000008</v>
      </c>
      <c r="C22" s="1289">
        <v>-3.5705347556402667</v>
      </c>
      <c r="D22" s="630">
        <v>100</v>
      </c>
      <c r="E22" s="549">
        <v>963.61433537943685</v>
      </c>
      <c r="F22" s="1289">
        <v>6.0075946094286587</v>
      </c>
      <c r="G22" s="630">
        <v>100</v>
      </c>
      <c r="H22" s="549">
        <v>1025.3330503144371</v>
      </c>
      <c r="I22" s="1289">
        <v>5.3775504969056858</v>
      </c>
      <c r="J22" s="630">
        <v>100</v>
      </c>
      <c r="K22" s="549">
        <v>44.437484091000002</v>
      </c>
      <c r="L22" s="1289">
        <v>4.3280370263417396</v>
      </c>
      <c r="M22" s="630">
        <v>100.00000000000001</v>
      </c>
    </row>
  </sheetData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9370078740157483" right="0.39370078740157483" top="0.59055118110236227" bottom="0.47244094488188981" header="0.19685039370078741" footer="0.19685039370078741"/>
  <pageSetup paperSize="9" scale="95" firstPageNumber="10" fitToWidth="2" fitToHeight="2" orientation="portrait" useFirstPageNumber="1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V26"/>
  <sheetViews>
    <sheetView zoomScaleNormal="100" zoomScaleSheetLayoutView="99" workbookViewId="0">
      <selection activeCell="R13" sqref="R13"/>
    </sheetView>
  </sheetViews>
  <sheetFormatPr defaultColWidth="9.140625" defaultRowHeight="12.75" x14ac:dyDescent="0.2"/>
  <cols>
    <col min="1" max="1" width="9" style="272" customWidth="1"/>
    <col min="2" max="2" width="7.140625" style="272" bestFit="1" customWidth="1"/>
    <col min="3" max="3" width="8" style="272" bestFit="1" customWidth="1"/>
    <col min="4" max="4" width="7" style="276" bestFit="1" customWidth="1"/>
    <col min="5" max="5" width="7.140625" style="272" bestFit="1" customWidth="1"/>
    <col min="6" max="6" width="8.85546875" style="272" bestFit="1" customWidth="1"/>
    <col min="7" max="7" width="7" style="276" bestFit="1" customWidth="1"/>
    <col min="8" max="8" width="7.140625" style="272" bestFit="1" customWidth="1"/>
    <col min="9" max="9" width="8" style="272" bestFit="1" customWidth="1"/>
    <col min="10" max="10" width="7" style="276" bestFit="1" customWidth="1"/>
    <col min="11" max="11" width="7.140625" style="283" bestFit="1" customWidth="1"/>
    <col min="12" max="12" width="9.7109375" style="272" bestFit="1" customWidth="1"/>
    <col min="13" max="13" width="7" style="283" bestFit="1" customWidth="1"/>
    <col min="14" max="14" width="6.5703125" style="276" customWidth="1"/>
    <col min="15" max="15" width="9.140625" style="272"/>
    <col min="16" max="16" width="10" style="272" bestFit="1" customWidth="1"/>
    <col min="17" max="17" width="7.28515625" style="272" bestFit="1" customWidth="1"/>
    <col min="18" max="18" width="10" style="272" bestFit="1" customWidth="1"/>
    <col min="19" max="19" width="10.42578125" style="272" bestFit="1" customWidth="1"/>
    <col min="20" max="16384" width="9.140625" style="272"/>
  </cols>
  <sheetData>
    <row r="1" spans="1:14" ht="23.25" customHeight="1" x14ac:dyDescent="0.2">
      <c r="A1" s="1409" t="s">
        <v>503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1"/>
      <c r="N1" s="271"/>
    </row>
    <row r="2" spans="1:14" ht="14.25" customHeight="1" x14ac:dyDescent="0.2">
      <c r="A2" s="1412" t="s">
        <v>360</v>
      </c>
      <c r="B2" s="1413"/>
      <c r="C2" s="1413"/>
      <c r="D2" s="1413"/>
      <c r="E2" s="1413"/>
      <c r="F2" s="1413"/>
      <c r="G2" s="1413"/>
      <c r="H2" s="1413"/>
      <c r="I2" s="1413"/>
      <c r="J2" s="1413"/>
      <c r="K2" s="1413"/>
      <c r="L2" s="1413"/>
      <c r="M2" s="1414"/>
      <c r="N2" s="271"/>
    </row>
    <row r="3" spans="1:14" ht="16.5" customHeight="1" x14ac:dyDescent="0.2">
      <c r="A3" s="1415" t="s">
        <v>126</v>
      </c>
      <c r="B3" s="1404" t="s">
        <v>365</v>
      </c>
      <c r="C3" s="1417"/>
      <c r="D3" s="1417"/>
      <c r="E3" s="1418" t="s">
        <v>441</v>
      </c>
      <c r="F3" s="1419"/>
      <c r="G3" s="1417"/>
      <c r="H3" s="1404" t="s">
        <v>366</v>
      </c>
      <c r="I3" s="1419"/>
      <c r="J3" s="1417"/>
      <c r="K3" s="1404" t="s">
        <v>367</v>
      </c>
      <c r="L3" s="1419"/>
      <c r="M3" s="1420"/>
      <c r="N3" s="273"/>
    </row>
    <row r="4" spans="1:14" s="275" customFormat="1" ht="27" x14ac:dyDescent="0.2">
      <c r="A4" s="1416"/>
      <c r="B4" s="732" t="s">
        <v>18</v>
      </c>
      <c r="C4" s="733" t="s">
        <v>368</v>
      </c>
      <c r="D4" s="733" t="s">
        <v>369</v>
      </c>
      <c r="E4" s="732" t="s">
        <v>18</v>
      </c>
      <c r="F4" s="733" t="s">
        <v>368</v>
      </c>
      <c r="G4" s="733" t="s">
        <v>369</v>
      </c>
      <c r="H4" s="732" t="s">
        <v>18</v>
      </c>
      <c r="I4" s="733" t="s">
        <v>368</v>
      </c>
      <c r="J4" s="733" t="s">
        <v>369</v>
      </c>
      <c r="K4" s="732" t="s">
        <v>18</v>
      </c>
      <c r="L4" s="733" t="s">
        <v>368</v>
      </c>
      <c r="M4" s="734" t="s">
        <v>369</v>
      </c>
      <c r="N4" s="274"/>
    </row>
    <row r="5" spans="1:14" ht="15.75" customHeight="1" x14ac:dyDescent="0.2">
      <c r="A5" s="561" t="s">
        <v>95</v>
      </c>
      <c r="B5" s="499" t="s">
        <v>96</v>
      </c>
      <c r="C5" s="499" t="s">
        <v>97</v>
      </c>
      <c r="D5" s="499" t="s">
        <v>98</v>
      </c>
      <c r="E5" s="499" t="s">
        <v>99</v>
      </c>
      <c r="F5" s="499" t="s">
        <v>100</v>
      </c>
      <c r="G5" s="499" t="s">
        <v>101</v>
      </c>
      <c r="H5" s="499" t="s">
        <v>102</v>
      </c>
      <c r="I5" s="499" t="s">
        <v>103</v>
      </c>
      <c r="J5" s="499" t="s">
        <v>104</v>
      </c>
      <c r="K5" s="499" t="s">
        <v>105</v>
      </c>
      <c r="L5" s="499" t="s">
        <v>106</v>
      </c>
      <c r="M5" s="652" t="s">
        <v>107</v>
      </c>
      <c r="N5" s="273"/>
    </row>
    <row r="6" spans="1:14" s="279" customFormat="1" ht="15" customHeight="1" x14ac:dyDescent="0.2">
      <c r="A6" s="281">
        <v>45383</v>
      </c>
      <c r="B6" s="493">
        <v>0.43499847000000008</v>
      </c>
      <c r="C6" s="607">
        <v>-7.4471340425531691</v>
      </c>
      <c r="D6" s="282">
        <v>7.4286122707130282</v>
      </c>
      <c r="E6" s="608">
        <v>1.3718252200000001</v>
      </c>
      <c r="F6" s="607">
        <v>-16.454006090133973</v>
      </c>
      <c r="G6" s="282">
        <v>6.1547753009658956</v>
      </c>
      <c r="H6" s="608">
        <v>0.55408628000000004</v>
      </c>
      <c r="I6" s="607">
        <v>2.2299409594095949</v>
      </c>
      <c r="J6" s="282">
        <v>8.2258770961244103</v>
      </c>
      <c r="K6" s="608">
        <v>0.13087482</v>
      </c>
      <c r="L6" s="607">
        <v>111.08841935483872</v>
      </c>
      <c r="M6" s="613">
        <v>4.6026065527829543</v>
      </c>
      <c r="N6" s="278"/>
    </row>
    <row r="7" spans="1:14" s="279" customFormat="1" ht="15" customHeight="1" x14ac:dyDescent="0.2">
      <c r="A7" s="281">
        <v>45413</v>
      </c>
      <c r="B7" s="493">
        <v>0.45135862999999998</v>
      </c>
      <c r="C7" s="607">
        <v>-2.0914034707158433</v>
      </c>
      <c r="D7" s="282">
        <v>7.7080001162078124</v>
      </c>
      <c r="E7" s="608">
        <v>1.8306425299999995</v>
      </c>
      <c r="F7" s="607">
        <v>18.950131903833636</v>
      </c>
      <c r="G7" s="282">
        <v>8.2132864043290557</v>
      </c>
      <c r="H7" s="608">
        <v>0.56801983</v>
      </c>
      <c r="I7" s="607">
        <v>14.060206827309239</v>
      </c>
      <c r="J7" s="282">
        <v>8.4327323711055975</v>
      </c>
      <c r="K7" s="608">
        <v>0.30773609999999996</v>
      </c>
      <c r="L7" s="607">
        <v>1130.9443999999996</v>
      </c>
      <c r="M7" s="613">
        <v>10.822465241120257</v>
      </c>
      <c r="N7" s="278"/>
    </row>
    <row r="8" spans="1:14" s="279" customFormat="1" ht="15" customHeight="1" x14ac:dyDescent="0.2">
      <c r="A8" s="281">
        <v>45444</v>
      </c>
      <c r="B8" s="609">
        <v>0.52958409999999989</v>
      </c>
      <c r="C8" s="607">
        <v>32.065860349127149</v>
      </c>
      <c r="D8" s="282">
        <v>9.0438822546537079</v>
      </c>
      <c r="E8" s="610">
        <v>1.76520042</v>
      </c>
      <c r="F8" s="607">
        <v>30.852514455151965</v>
      </c>
      <c r="G8" s="282">
        <v>7.9196764922215266</v>
      </c>
      <c r="H8" s="610">
        <v>0.54850361999999997</v>
      </c>
      <c r="I8" s="607">
        <v>22.707744966442945</v>
      </c>
      <c r="J8" s="282">
        <v>8.1429978105563734</v>
      </c>
      <c r="K8" s="610">
        <v>0.31505043999999999</v>
      </c>
      <c r="L8" s="607">
        <v>2764.0949090909089</v>
      </c>
      <c r="M8" s="613">
        <v>11.079695999590701</v>
      </c>
      <c r="N8" s="278"/>
    </row>
    <row r="9" spans="1:14" s="279" customFormat="1" ht="15" customHeight="1" x14ac:dyDescent="0.2">
      <c r="A9" s="614" t="s">
        <v>341</v>
      </c>
      <c r="B9" s="615">
        <v>1.4159412</v>
      </c>
      <c r="C9" s="616">
        <v>6.3018918918918869</v>
      </c>
      <c r="D9" s="617">
        <v>24.180494641574551</v>
      </c>
      <c r="E9" s="618">
        <v>4.9676681699999996</v>
      </c>
      <c r="F9" s="616">
        <v>9.6615490066225007</v>
      </c>
      <c r="G9" s="617">
        <v>22.287738197516479</v>
      </c>
      <c r="H9" s="618">
        <v>1.67060973</v>
      </c>
      <c r="I9" s="616">
        <v>12.347661735036979</v>
      </c>
      <c r="J9" s="617">
        <v>24.801607277786381</v>
      </c>
      <c r="K9" s="618">
        <v>0.75366135999999995</v>
      </c>
      <c r="L9" s="616">
        <v>669.04220408163269</v>
      </c>
      <c r="M9" s="619">
        <v>26.504767793493915</v>
      </c>
      <c r="N9" s="278"/>
    </row>
    <row r="10" spans="1:14" s="279" customFormat="1" ht="15" customHeight="1" x14ac:dyDescent="0.2">
      <c r="A10" s="281">
        <v>45474</v>
      </c>
      <c r="B10" s="611">
        <v>0.48855024000000002</v>
      </c>
      <c r="C10" s="607">
        <v>1.3589709543568549</v>
      </c>
      <c r="D10" s="282">
        <v>8.3431335005012635</v>
      </c>
      <c r="E10" s="612">
        <v>1.7201563800000002</v>
      </c>
      <c r="F10" s="607">
        <v>26.66836377025037</v>
      </c>
      <c r="G10" s="282">
        <v>7.7175837322941963</v>
      </c>
      <c r="H10" s="612">
        <v>0.57097906300000012</v>
      </c>
      <c r="I10" s="607">
        <v>13.065160990099033</v>
      </c>
      <c r="J10" s="282">
        <v>8.4766646752167851</v>
      </c>
      <c r="K10" s="612">
        <v>0.28479790999999999</v>
      </c>
      <c r="L10" s="607">
        <v>427.40353703703704</v>
      </c>
      <c r="M10" s="613">
        <v>10.015774820434444</v>
      </c>
      <c r="N10" s="278"/>
    </row>
    <row r="11" spans="1:14" s="279" customFormat="1" ht="15" customHeight="1" x14ac:dyDescent="0.2">
      <c r="A11" s="281">
        <v>45505</v>
      </c>
      <c r="B11" s="493">
        <v>0.44831276000000003</v>
      </c>
      <c r="C11" s="607">
        <v>16.444872727272735</v>
      </c>
      <c r="D11" s="282">
        <v>7.6559847901378228</v>
      </c>
      <c r="E11" s="608">
        <v>1.5463795199999999</v>
      </c>
      <c r="F11" s="607">
        <v>63.465065539112054</v>
      </c>
      <c r="G11" s="282">
        <v>6.9379235319900996</v>
      </c>
      <c r="H11" s="608">
        <v>0.63486902999999995</v>
      </c>
      <c r="I11" s="607">
        <v>34.221782241014793</v>
      </c>
      <c r="J11" s="282">
        <v>9.4251649994216073</v>
      </c>
      <c r="K11" s="608">
        <v>0.22790633000000002</v>
      </c>
      <c r="L11" s="607">
        <v>98.179417391304355</v>
      </c>
      <c r="M11" s="613">
        <v>8.0150113511423715</v>
      </c>
      <c r="N11" s="278"/>
    </row>
    <row r="12" spans="1:14" s="279" customFormat="1" ht="15" customHeight="1" x14ac:dyDescent="0.2">
      <c r="A12" s="281">
        <v>45536</v>
      </c>
      <c r="B12" s="609">
        <v>0.49423383999999998</v>
      </c>
      <c r="C12" s="607">
        <v>13.356385321100912</v>
      </c>
      <c r="D12" s="282">
        <v>8.4401942113166939</v>
      </c>
      <c r="E12" s="610">
        <v>1.6484745700000001</v>
      </c>
      <c r="F12" s="607">
        <v>79.376993471164312</v>
      </c>
      <c r="G12" s="282">
        <v>7.395979035657601</v>
      </c>
      <c r="H12" s="610">
        <v>0.53134183000000013</v>
      </c>
      <c r="I12" s="607">
        <v>23.2811670533643</v>
      </c>
      <c r="J12" s="282">
        <v>7.8882165961767372</v>
      </c>
      <c r="K12" s="610">
        <v>0.24113547999999999</v>
      </c>
      <c r="L12" s="607">
        <v>190.52467469879517</v>
      </c>
      <c r="M12" s="613">
        <v>8.4802541876005098</v>
      </c>
      <c r="N12" s="278"/>
    </row>
    <row r="13" spans="1:14" s="279" customFormat="1" ht="15" customHeight="1" x14ac:dyDescent="0.2">
      <c r="A13" s="614" t="s">
        <v>342</v>
      </c>
      <c r="B13" s="615">
        <v>1.4310968399999999</v>
      </c>
      <c r="C13" s="616">
        <v>9.8309163468917884</v>
      </c>
      <c r="D13" s="617">
        <v>24.439312501955779</v>
      </c>
      <c r="E13" s="618">
        <v>4.9150104700000004</v>
      </c>
      <c r="F13" s="616">
        <v>52.497997828110456</v>
      </c>
      <c r="G13" s="617">
        <v>22.051486299941896</v>
      </c>
      <c r="H13" s="618">
        <v>1.7371899230000003</v>
      </c>
      <c r="I13" s="616">
        <v>23.292400496806263</v>
      </c>
      <c r="J13" s="617">
        <v>25.790046270815129</v>
      </c>
      <c r="K13" s="618">
        <v>0.75383971999999999</v>
      </c>
      <c r="L13" s="616">
        <v>199.14274603174601</v>
      </c>
      <c r="M13" s="619">
        <v>26.511040359177326</v>
      </c>
      <c r="N13" s="278"/>
    </row>
    <row r="14" spans="1:14" s="279" customFormat="1" ht="15" customHeight="1" x14ac:dyDescent="0.2">
      <c r="A14" s="281">
        <v>45566</v>
      </c>
      <c r="B14" s="611">
        <v>0.51508337000000004</v>
      </c>
      <c r="C14" s="607">
        <v>18.956898383371833</v>
      </c>
      <c r="D14" s="282">
        <v>8.7962485082354842</v>
      </c>
      <c r="E14" s="612">
        <v>1.6570070600000002</v>
      </c>
      <c r="F14" s="607">
        <v>184.22076500857639</v>
      </c>
      <c r="G14" s="282">
        <v>7.4342605586549251</v>
      </c>
      <c r="H14" s="612">
        <v>0.49730530000000001</v>
      </c>
      <c r="I14" s="607">
        <v>17.844857819905219</v>
      </c>
      <c r="J14" s="282">
        <v>7.3829156662230986</v>
      </c>
      <c r="K14" s="612">
        <v>0.25801426000000005</v>
      </c>
      <c r="L14" s="607">
        <v>273.9337101449276</v>
      </c>
      <c r="M14" s="613">
        <v>9.073847236523001</v>
      </c>
      <c r="N14" s="278"/>
    </row>
    <row r="15" spans="1:14" s="279" customFormat="1" ht="15" customHeight="1" x14ac:dyDescent="0.2">
      <c r="A15" s="281">
        <v>45597</v>
      </c>
      <c r="B15" s="493">
        <v>0.48146713000000002</v>
      </c>
      <c r="C15" s="607">
        <v>3.3191266094420588</v>
      </c>
      <c r="D15" s="282">
        <v>8.2221728960632543</v>
      </c>
      <c r="E15" s="608">
        <v>1.7921969900000003</v>
      </c>
      <c r="F15" s="607">
        <v>240.07533017077802</v>
      </c>
      <c r="G15" s="282">
        <v>8.0407982064343617</v>
      </c>
      <c r="H15" s="608">
        <v>0.49703262000000004</v>
      </c>
      <c r="I15" s="607">
        <v>1.6426625766871259</v>
      </c>
      <c r="J15" s="282">
        <v>7.3788675021599648</v>
      </c>
      <c r="K15" s="608">
        <v>0.25810283000000006</v>
      </c>
      <c r="L15" s="607">
        <v>1885.4063846153852</v>
      </c>
      <c r="M15" s="613">
        <v>9.0769620668805899</v>
      </c>
      <c r="N15" s="278"/>
    </row>
    <row r="16" spans="1:14" s="279" customFormat="1" ht="15" customHeight="1" x14ac:dyDescent="0.2">
      <c r="A16" s="281">
        <v>45627</v>
      </c>
      <c r="B16" s="609">
        <v>0.48053706999999996</v>
      </c>
      <c r="C16" s="607">
        <v>5.3809364035087581</v>
      </c>
      <c r="D16" s="282">
        <v>8.2062899548462411</v>
      </c>
      <c r="E16" s="610">
        <v>2.0589593099999997</v>
      </c>
      <c r="F16" s="607">
        <v>471.93314166666664</v>
      </c>
      <c r="G16" s="282">
        <v>9.2376431939936055</v>
      </c>
      <c r="H16" s="610">
        <v>0.56081140299999999</v>
      </c>
      <c r="I16" s="607">
        <v>-0.74134460176990458</v>
      </c>
      <c r="J16" s="282">
        <v>8.3257172063222633</v>
      </c>
      <c r="K16" s="610">
        <v>0.24830738999999999</v>
      </c>
      <c r="L16" s="607">
        <v>786.81210714285714</v>
      </c>
      <c r="M16" s="613">
        <v>8.7324759668699645</v>
      </c>
      <c r="N16" s="278"/>
    </row>
    <row r="17" spans="1:22" s="279" customFormat="1" ht="15" customHeight="1" x14ac:dyDescent="0.2">
      <c r="A17" s="614" t="s">
        <v>343</v>
      </c>
      <c r="B17" s="615">
        <v>1.4770875700000001</v>
      </c>
      <c r="C17" s="616">
        <v>9.0101527675276856</v>
      </c>
      <c r="D17" s="617">
        <v>25.224711359144983</v>
      </c>
      <c r="E17" s="618">
        <v>5.5081633600000002</v>
      </c>
      <c r="F17" s="616">
        <v>274.70499047619057</v>
      </c>
      <c r="G17" s="617">
        <v>24.712701959082889</v>
      </c>
      <c r="H17" s="618">
        <v>1.555149323</v>
      </c>
      <c r="I17" s="616">
        <v>5.3624202574525741</v>
      </c>
      <c r="J17" s="617">
        <v>23.087500374705325</v>
      </c>
      <c r="K17" s="618">
        <v>0.76442448000000007</v>
      </c>
      <c r="L17" s="616">
        <v>594.93134545454552</v>
      </c>
      <c r="M17" s="619">
        <v>26.883285270273557</v>
      </c>
      <c r="N17" s="278"/>
    </row>
    <row r="18" spans="1:22" s="279" customFormat="1" ht="15" customHeight="1" x14ac:dyDescent="0.2">
      <c r="A18" s="281">
        <v>45658</v>
      </c>
      <c r="B18" s="611">
        <v>0.51650784999999999</v>
      </c>
      <c r="C18" s="607">
        <v>11.798235930735924</v>
      </c>
      <c r="D18" s="282">
        <v>8.8205748227794984</v>
      </c>
      <c r="E18" s="612">
        <v>2.1152938699999999</v>
      </c>
      <c r="F18" s="607">
        <v>338.85764937759336</v>
      </c>
      <c r="G18" s="282">
        <v>9.4903915422699132</v>
      </c>
      <c r="H18" s="612">
        <v>0.59910330000000001</v>
      </c>
      <c r="I18" s="607">
        <v>-0.97466115702478962</v>
      </c>
      <c r="J18" s="282">
        <v>8.8941926403276952</v>
      </c>
      <c r="K18" s="612">
        <v>0.16409472</v>
      </c>
      <c r="L18" s="607">
        <v>178.12664406779663</v>
      </c>
      <c r="M18" s="613">
        <v>5.7708842201202968</v>
      </c>
      <c r="N18" s="278"/>
    </row>
    <row r="19" spans="1:22" s="279" customFormat="1" ht="15" customHeight="1" x14ac:dyDescent="0.2">
      <c r="A19" s="281">
        <v>45689</v>
      </c>
      <c r="B19" s="493">
        <v>0.47836877000000005</v>
      </c>
      <c r="C19" s="607">
        <v>4.9054320175438679</v>
      </c>
      <c r="D19" s="282">
        <v>8.169261180959781</v>
      </c>
      <c r="E19" s="608">
        <v>2.1691540000000002</v>
      </c>
      <c r="F19" s="607">
        <v>134.50313513513515</v>
      </c>
      <c r="G19" s="282">
        <v>9.7320382134331798</v>
      </c>
      <c r="H19" s="608">
        <v>0.50805115999999995</v>
      </c>
      <c r="I19" s="607">
        <v>-14.613250420168072</v>
      </c>
      <c r="J19" s="282">
        <v>7.5424470006790951</v>
      </c>
      <c r="K19" s="608">
        <v>0.20460521000000001</v>
      </c>
      <c r="L19" s="607">
        <v>79.478254385964917</v>
      </c>
      <c r="M19" s="613">
        <v>7.1955574057678362</v>
      </c>
      <c r="N19" s="278"/>
    </row>
    <row r="20" spans="1:22" s="279" customFormat="1" ht="15" customHeight="1" x14ac:dyDescent="0.2">
      <c r="A20" s="281">
        <v>45717</v>
      </c>
      <c r="B20" s="609">
        <v>0.53671420999999997</v>
      </c>
      <c r="C20" s="607">
        <v>16.171906926406916</v>
      </c>
      <c r="D20" s="282">
        <v>9.1656454935854086</v>
      </c>
      <c r="E20" s="610">
        <v>2.6135046499999999</v>
      </c>
      <c r="F20" s="607">
        <v>98.443785117691732</v>
      </c>
      <c r="G20" s="282">
        <v>11.725643787755642</v>
      </c>
      <c r="H20" s="610">
        <v>0.66578956999999994</v>
      </c>
      <c r="I20" s="607">
        <v>9.3250525451559856</v>
      </c>
      <c r="J20" s="282">
        <v>9.8842064356863659</v>
      </c>
      <c r="K20" s="610">
        <v>0.20286804999999999</v>
      </c>
      <c r="L20" s="607">
        <v>54.861106870228994</v>
      </c>
      <c r="M20" s="613">
        <v>7.1344649511670779</v>
      </c>
      <c r="N20" s="278"/>
    </row>
    <row r="21" spans="1:22" s="279" customFormat="1" ht="15" customHeight="1" x14ac:dyDescent="0.2">
      <c r="A21" s="620" t="s">
        <v>344</v>
      </c>
      <c r="B21" s="618">
        <v>1.5315908300000001</v>
      </c>
      <c r="C21" s="616">
        <v>10.984842753623184</v>
      </c>
      <c r="D21" s="617">
        <v>26.15548149732469</v>
      </c>
      <c r="E21" s="618">
        <v>6.8979525200000005</v>
      </c>
      <c r="F21" s="616">
        <v>153.22880029368577</v>
      </c>
      <c r="G21" s="617">
        <v>30.948073543458733</v>
      </c>
      <c r="H21" s="618">
        <v>1.7729440299999997</v>
      </c>
      <c r="I21" s="616">
        <v>-1.9931437258153826</v>
      </c>
      <c r="J21" s="617">
        <v>26.320846076693154</v>
      </c>
      <c r="K21" s="618">
        <v>0.57156797999999998</v>
      </c>
      <c r="L21" s="616">
        <v>88.015782894736844</v>
      </c>
      <c r="M21" s="619">
        <v>20.100906577055209</v>
      </c>
      <c r="N21" s="278"/>
    </row>
    <row r="22" spans="1:22" s="279" customFormat="1" ht="15" customHeight="1" thickBot="1" x14ac:dyDescent="0.25">
      <c r="A22" s="621" t="s">
        <v>50</v>
      </c>
      <c r="B22" s="622">
        <v>5.8557164400000001</v>
      </c>
      <c r="C22" s="623">
        <v>9.0449988826815648</v>
      </c>
      <c r="D22" s="624">
        <v>100</v>
      </c>
      <c r="E22" s="622">
        <v>22.28879452</v>
      </c>
      <c r="F22" s="623">
        <v>86.563945090817796</v>
      </c>
      <c r="G22" s="624">
        <v>100</v>
      </c>
      <c r="H22" s="622">
        <v>6.7358930060000004</v>
      </c>
      <c r="I22" s="623">
        <v>8.9773985762821606</v>
      </c>
      <c r="J22" s="624">
        <v>100</v>
      </c>
      <c r="K22" s="622">
        <v>2.8434935399999999</v>
      </c>
      <c r="L22" s="623">
        <v>272.18501832460731</v>
      </c>
      <c r="M22" s="625">
        <v>100</v>
      </c>
      <c r="N22" s="278"/>
      <c r="S22" s="286"/>
      <c r="T22" s="286"/>
      <c r="U22" s="286"/>
      <c r="V22" s="286"/>
    </row>
    <row r="23" spans="1:22" s="279" customFormat="1" ht="15" customHeight="1" thickTop="1" x14ac:dyDescent="0.2">
      <c r="N23" s="278"/>
    </row>
    <row r="24" spans="1:22" s="279" customFormat="1" ht="16.350000000000001" customHeight="1" x14ac:dyDescent="0.2"/>
    <row r="25" spans="1:22" ht="13.35" customHeight="1" x14ac:dyDescent="0.2">
      <c r="A25" s="279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</row>
    <row r="26" spans="1:22" ht="13.35" customHeight="1" x14ac:dyDescent="0.2">
      <c r="A26" s="279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</row>
  </sheetData>
  <mergeCells count="7">
    <mergeCell ref="A1:M1"/>
    <mergeCell ref="A2:M2"/>
    <mergeCell ref="A3:A4"/>
    <mergeCell ref="B3:D3"/>
    <mergeCell ref="E3:G3"/>
    <mergeCell ref="H3:J3"/>
    <mergeCell ref="K3:M3"/>
  </mergeCells>
  <printOptions horizontalCentered="1"/>
  <pageMargins left="0.39370078740157483" right="0.39370078740157483" top="0.59055118110236227" bottom="0.35433070866141736" header="0.19685039370078741" footer="0.19685039370078741"/>
  <pageSetup paperSize="9" scale="88" firstPageNumber="11" fitToWidth="2" fitToHeight="2" orientation="portrait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T20"/>
  <sheetViews>
    <sheetView zoomScale="115" zoomScaleNormal="115" workbookViewId="0">
      <selection activeCell="N16" sqref="N16"/>
    </sheetView>
  </sheetViews>
  <sheetFormatPr defaultColWidth="10.140625" defaultRowHeight="13.5" x14ac:dyDescent="0.2"/>
  <cols>
    <col min="1" max="1" width="9.5703125" style="770" customWidth="1"/>
    <col min="2" max="2" width="7.5703125" style="770" bestFit="1" customWidth="1"/>
    <col min="3" max="3" width="9.140625" style="770" customWidth="1"/>
    <col min="4" max="4" width="7.5703125" style="770" bestFit="1" customWidth="1"/>
    <col min="5" max="5" width="9.140625" style="770" customWidth="1"/>
    <col min="6" max="6" width="7.5703125" style="770" bestFit="1" customWidth="1"/>
    <col min="7" max="7" width="9.140625" style="770" customWidth="1"/>
    <col min="8" max="8" width="7.5703125" style="770" bestFit="1" customWidth="1"/>
    <col min="9" max="9" width="9.140625" style="770" customWidth="1"/>
    <col min="10" max="10" width="7.5703125" style="770" bestFit="1" customWidth="1"/>
    <col min="11" max="11" width="8.28515625" style="770" customWidth="1"/>
    <col min="12" max="12" width="7.5703125" style="770" bestFit="1" customWidth="1"/>
    <col min="13" max="13" width="9.140625" style="768" customWidth="1"/>
    <col min="14" max="14" width="6.7109375" style="768" customWidth="1"/>
    <col min="15" max="155" width="10.140625" style="768" customWidth="1"/>
    <col min="156" max="242" width="10.140625" style="768"/>
    <col min="243" max="243" width="13.7109375" style="768" customWidth="1"/>
    <col min="244" max="244" width="21.5703125" style="768" customWidth="1"/>
    <col min="245" max="245" width="10.28515625" style="768" customWidth="1"/>
    <col min="246" max="246" width="7.28515625" style="768" customWidth="1"/>
    <col min="247" max="247" width="8.28515625" style="768" customWidth="1"/>
    <col min="248" max="257" width="7.28515625" style="768" customWidth="1"/>
    <col min="258" max="258" width="9.42578125" style="768" customWidth="1"/>
    <col min="259" max="498" width="10.140625" style="768"/>
    <col min="499" max="499" width="13.7109375" style="768" customWidth="1"/>
    <col min="500" max="500" width="21.5703125" style="768" customWidth="1"/>
    <col min="501" max="501" width="10.28515625" style="768" customWidth="1"/>
    <col min="502" max="502" width="7.28515625" style="768" customWidth="1"/>
    <col min="503" max="503" width="8.28515625" style="768" customWidth="1"/>
    <col min="504" max="513" width="7.28515625" style="768" customWidth="1"/>
    <col min="514" max="514" width="9.42578125" style="768" customWidth="1"/>
    <col min="515" max="754" width="10.140625" style="768"/>
    <col min="755" max="755" width="13.7109375" style="768" customWidth="1"/>
    <col min="756" max="756" width="21.5703125" style="768" customWidth="1"/>
    <col min="757" max="757" width="10.28515625" style="768" customWidth="1"/>
    <col min="758" max="758" width="7.28515625" style="768" customWidth="1"/>
    <col min="759" max="759" width="8.28515625" style="768" customWidth="1"/>
    <col min="760" max="769" width="7.28515625" style="768" customWidth="1"/>
    <col min="770" max="770" width="9.42578125" style="768" customWidth="1"/>
    <col min="771" max="1010" width="10.140625" style="768"/>
    <col min="1011" max="1011" width="13.7109375" style="768" customWidth="1"/>
    <col min="1012" max="1012" width="21.5703125" style="768" customWidth="1"/>
    <col min="1013" max="1013" width="10.28515625" style="768" customWidth="1"/>
    <col min="1014" max="1014" width="7.28515625" style="768" customWidth="1"/>
    <col min="1015" max="1015" width="8.28515625" style="768" customWidth="1"/>
    <col min="1016" max="1025" width="7.28515625" style="768" customWidth="1"/>
    <col min="1026" max="1026" width="9.42578125" style="768" customWidth="1"/>
    <col min="1027" max="1266" width="10.140625" style="768"/>
    <col min="1267" max="1267" width="13.7109375" style="768" customWidth="1"/>
    <col min="1268" max="1268" width="21.5703125" style="768" customWidth="1"/>
    <col min="1269" max="1269" width="10.28515625" style="768" customWidth="1"/>
    <col min="1270" max="1270" width="7.28515625" style="768" customWidth="1"/>
    <col min="1271" max="1271" width="8.28515625" style="768" customWidth="1"/>
    <col min="1272" max="1281" width="7.28515625" style="768" customWidth="1"/>
    <col min="1282" max="1282" width="9.42578125" style="768" customWidth="1"/>
    <col min="1283" max="1522" width="10.140625" style="768"/>
    <col min="1523" max="1523" width="13.7109375" style="768" customWidth="1"/>
    <col min="1524" max="1524" width="21.5703125" style="768" customWidth="1"/>
    <col min="1525" max="1525" width="10.28515625" style="768" customWidth="1"/>
    <col min="1526" max="1526" width="7.28515625" style="768" customWidth="1"/>
    <col min="1527" max="1527" width="8.28515625" style="768" customWidth="1"/>
    <col min="1528" max="1537" width="7.28515625" style="768" customWidth="1"/>
    <col min="1538" max="1538" width="9.42578125" style="768" customWidth="1"/>
    <col min="1539" max="1778" width="10.140625" style="768"/>
    <col min="1779" max="1779" width="13.7109375" style="768" customWidth="1"/>
    <col min="1780" max="1780" width="21.5703125" style="768" customWidth="1"/>
    <col min="1781" max="1781" width="10.28515625" style="768" customWidth="1"/>
    <col min="1782" max="1782" width="7.28515625" style="768" customWidth="1"/>
    <col min="1783" max="1783" width="8.28515625" style="768" customWidth="1"/>
    <col min="1784" max="1793" width="7.28515625" style="768" customWidth="1"/>
    <col min="1794" max="1794" width="9.42578125" style="768" customWidth="1"/>
    <col min="1795" max="2034" width="10.140625" style="768"/>
    <col min="2035" max="2035" width="13.7109375" style="768" customWidth="1"/>
    <col min="2036" max="2036" width="21.5703125" style="768" customWidth="1"/>
    <col min="2037" max="2037" width="10.28515625" style="768" customWidth="1"/>
    <col min="2038" max="2038" width="7.28515625" style="768" customWidth="1"/>
    <col min="2039" max="2039" width="8.28515625" style="768" customWidth="1"/>
    <col min="2040" max="2049" width="7.28515625" style="768" customWidth="1"/>
    <col min="2050" max="2050" width="9.42578125" style="768" customWidth="1"/>
    <col min="2051" max="2290" width="10.140625" style="768"/>
    <col min="2291" max="2291" width="13.7109375" style="768" customWidth="1"/>
    <col min="2292" max="2292" width="21.5703125" style="768" customWidth="1"/>
    <col min="2293" max="2293" width="10.28515625" style="768" customWidth="1"/>
    <col min="2294" max="2294" width="7.28515625" style="768" customWidth="1"/>
    <col min="2295" max="2295" width="8.28515625" style="768" customWidth="1"/>
    <col min="2296" max="2305" width="7.28515625" style="768" customWidth="1"/>
    <col min="2306" max="2306" width="9.42578125" style="768" customWidth="1"/>
    <col min="2307" max="2546" width="10.140625" style="768"/>
    <col min="2547" max="2547" width="13.7109375" style="768" customWidth="1"/>
    <col min="2548" max="2548" width="21.5703125" style="768" customWidth="1"/>
    <col min="2549" max="2549" width="10.28515625" style="768" customWidth="1"/>
    <col min="2550" max="2550" width="7.28515625" style="768" customWidth="1"/>
    <col min="2551" max="2551" width="8.28515625" style="768" customWidth="1"/>
    <col min="2552" max="2561" width="7.28515625" style="768" customWidth="1"/>
    <col min="2562" max="2562" width="9.42578125" style="768" customWidth="1"/>
    <col min="2563" max="2802" width="10.140625" style="768"/>
    <col min="2803" max="2803" width="13.7109375" style="768" customWidth="1"/>
    <col min="2804" max="2804" width="21.5703125" style="768" customWidth="1"/>
    <col min="2805" max="2805" width="10.28515625" style="768" customWidth="1"/>
    <col min="2806" max="2806" width="7.28515625" style="768" customWidth="1"/>
    <col min="2807" max="2807" width="8.28515625" style="768" customWidth="1"/>
    <col min="2808" max="2817" width="7.28515625" style="768" customWidth="1"/>
    <col min="2818" max="2818" width="9.42578125" style="768" customWidth="1"/>
    <col min="2819" max="3058" width="10.140625" style="768"/>
    <col min="3059" max="3059" width="13.7109375" style="768" customWidth="1"/>
    <col min="3060" max="3060" width="21.5703125" style="768" customWidth="1"/>
    <col min="3061" max="3061" width="10.28515625" style="768" customWidth="1"/>
    <col min="3062" max="3062" width="7.28515625" style="768" customWidth="1"/>
    <col min="3063" max="3063" width="8.28515625" style="768" customWidth="1"/>
    <col min="3064" max="3073" width="7.28515625" style="768" customWidth="1"/>
    <col min="3074" max="3074" width="9.42578125" style="768" customWidth="1"/>
    <col min="3075" max="3314" width="10.140625" style="768"/>
    <col min="3315" max="3315" width="13.7109375" style="768" customWidth="1"/>
    <col min="3316" max="3316" width="21.5703125" style="768" customWidth="1"/>
    <col min="3317" max="3317" width="10.28515625" style="768" customWidth="1"/>
    <col min="3318" max="3318" width="7.28515625" style="768" customWidth="1"/>
    <col min="3319" max="3319" width="8.28515625" style="768" customWidth="1"/>
    <col min="3320" max="3329" width="7.28515625" style="768" customWidth="1"/>
    <col min="3330" max="3330" width="9.42578125" style="768" customWidth="1"/>
    <col min="3331" max="3570" width="10.140625" style="768"/>
    <col min="3571" max="3571" width="13.7109375" style="768" customWidth="1"/>
    <col min="3572" max="3572" width="21.5703125" style="768" customWidth="1"/>
    <col min="3573" max="3573" width="10.28515625" style="768" customWidth="1"/>
    <col min="3574" max="3574" width="7.28515625" style="768" customWidth="1"/>
    <col min="3575" max="3575" width="8.28515625" style="768" customWidth="1"/>
    <col min="3576" max="3585" width="7.28515625" style="768" customWidth="1"/>
    <col min="3586" max="3586" width="9.42578125" style="768" customWidth="1"/>
    <col min="3587" max="3826" width="10.140625" style="768"/>
    <col min="3827" max="3827" width="13.7109375" style="768" customWidth="1"/>
    <col min="3828" max="3828" width="21.5703125" style="768" customWidth="1"/>
    <col min="3829" max="3829" width="10.28515625" style="768" customWidth="1"/>
    <col min="3830" max="3830" width="7.28515625" style="768" customWidth="1"/>
    <col min="3831" max="3831" width="8.28515625" style="768" customWidth="1"/>
    <col min="3832" max="3841" width="7.28515625" style="768" customWidth="1"/>
    <col min="3842" max="3842" width="9.42578125" style="768" customWidth="1"/>
    <col min="3843" max="4082" width="10.140625" style="768"/>
    <col min="4083" max="4083" width="13.7109375" style="768" customWidth="1"/>
    <col min="4084" max="4084" width="21.5703125" style="768" customWidth="1"/>
    <col min="4085" max="4085" width="10.28515625" style="768" customWidth="1"/>
    <col min="4086" max="4086" width="7.28515625" style="768" customWidth="1"/>
    <col min="4087" max="4087" width="8.28515625" style="768" customWidth="1"/>
    <col min="4088" max="4097" width="7.28515625" style="768" customWidth="1"/>
    <col min="4098" max="4098" width="9.42578125" style="768" customWidth="1"/>
    <col min="4099" max="4338" width="10.140625" style="768"/>
    <col min="4339" max="4339" width="13.7109375" style="768" customWidth="1"/>
    <col min="4340" max="4340" width="21.5703125" style="768" customWidth="1"/>
    <col min="4341" max="4341" width="10.28515625" style="768" customWidth="1"/>
    <col min="4342" max="4342" width="7.28515625" style="768" customWidth="1"/>
    <col min="4343" max="4343" width="8.28515625" style="768" customWidth="1"/>
    <col min="4344" max="4353" width="7.28515625" style="768" customWidth="1"/>
    <col min="4354" max="4354" width="9.42578125" style="768" customWidth="1"/>
    <col min="4355" max="4594" width="10.140625" style="768"/>
    <col min="4595" max="4595" width="13.7109375" style="768" customWidth="1"/>
    <col min="4596" max="4596" width="21.5703125" style="768" customWidth="1"/>
    <col min="4597" max="4597" width="10.28515625" style="768" customWidth="1"/>
    <col min="4598" max="4598" width="7.28515625" style="768" customWidth="1"/>
    <col min="4599" max="4599" width="8.28515625" style="768" customWidth="1"/>
    <col min="4600" max="4609" width="7.28515625" style="768" customWidth="1"/>
    <col min="4610" max="4610" width="9.42578125" style="768" customWidth="1"/>
    <col min="4611" max="4850" width="10.140625" style="768"/>
    <col min="4851" max="4851" width="13.7109375" style="768" customWidth="1"/>
    <col min="4852" max="4852" width="21.5703125" style="768" customWidth="1"/>
    <col min="4853" max="4853" width="10.28515625" style="768" customWidth="1"/>
    <col min="4854" max="4854" width="7.28515625" style="768" customWidth="1"/>
    <col min="4855" max="4855" width="8.28515625" style="768" customWidth="1"/>
    <col min="4856" max="4865" width="7.28515625" style="768" customWidth="1"/>
    <col min="4866" max="4866" width="9.42578125" style="768" customWidth="1"/>
    <col min="4867" max="5106" width="10.140625" style="768"/>
    <col min="5107" max="5107" width="13.7109375" style="768" customWidth="1"/>
    <col min="5108" max="5108" width="21.5703125" style="768" customWidth="1"/>
    <col min="5109" max="5109" width="10.28515625" style="768" customWidth="1"/>
    <col min="5110" max="5110" width="7.28515625" style="768" customWidth="1"/>
    <col min="5111" max="5111" width="8.28515625" style="768" customWidth="1"/>
    <col min="5112" max="5121" width="7.28515625" style="768" customWidth="1"/>
    <col min="5122" max="5122" width="9.42578125" style="768" customWidth="1"/>
    <col min="5123" max="5362" width="10.140625" style="768"/>
    <col min="5363" max="5363" width="13.7109375" style="768" customWidth="1"/>
    <col min="5364" max="5364" width="21.5703125" style="768" customWidth="1"/>
    <col min="5365" max="5365" width="10.28515625" style="768" customWidth="1"/>
    <col min="5366" max="5366" width="7.28515625" style="768" customWidth="1"/>
    <col min="5367" max="5367" width="8.28515625" style="768" customWidth="1"/>
    <col min="5368" max="5377" width="7.28515625" style="768" customWidth="1"/>
    <col min="5378" max="5378" width="9.42578125" style="768" customWidth="1"/>
    <col min="5379" max="5618" width="10.140625" style="768"/>
    <col min="5619" max="5619" width="13.7109375" style="768" customWidth="1"/>
    <col min="5620" max="5620" width="21.5703125" style="768" customWidth="1"/>
    <col min="5621" max="5621" width="10.28515625" style="768" customWidth="1"/>
    <col min="5622" max="5622" width="7.28515625" style="768" customWidth="1"/>
    <col min="5623" max="5623" width="8.28515625" style="768" customWidth="1"/>
    <col min="5624" max="5633" width="7.28515625" style="768" customWidth="1"/>
    <col min="5634" max="5634" width="9.42578125" style="768" customWidth="1"/>
    <col min="5635" max="5874" width="10.140625" style="768"/>
    <col min="5875" max="5875" width="13.7109375" style="768" customWidth="1"/>
    <col min="5876" max="5876" width="21.5703125" style="768" customWidth="1"/>
    <col min="5877" max="5877" width="10.28515625" style="768" customWidth="1"/>
    <col min="5878" max="5878" width="7.28515625" style="768" customWidth="1"/>
    <col min="5879" max="5879" width="8.28515625" style="768" customWidth="1"/>
    <col min="5880" max="5889" width="7.28515625" style="768" customWidth="1"/>
    <col min="5890" max="5890" width="9.42578125" style="768" customWidth="1"/>
    <col min="5891" max="6130" width="10.140625" style="768"/>
    <col min="6131" max="6131" width="13.7109375" style="768" customWidth="1"/>
    <col min="6132" max="6132" width="21.5703125" style="768" customWidth="1"/>
    <col min="6133" max="6133" width="10.28515625" style="768" customWidth="1"/>
    <col min="6134" max="6134" width="7.28515625" style="768" customWidth="1"/>
    <col min="6135" max="6135" width="8.28515625" style="768" customWidth="1"/>
    <col min="6136" max="6145" width="7.28515625" style="768" customWidth="1"/>
    <col min="6146" max="6146" width="9.42578125" style="768" customWidth="1"/>
    <col min="6147" max="6386" width="10.140625" style="768"/>
    <col min="6387" max="6387" width="13.7109375" style="768" customWidth="1"/>
    <col min="6388" max="6388" width="21.5703125" style="768" customWidth="1"/>
    <col min="6389" max="6389" width="10.28515625" style="768" customWidth="1"/>
    <col min="6390" max="6390" width="7.28515625" style="768" customWidth="1"/>
    <col min="6391" max="6391" width="8.28515625" style="768" customWidth="1"/>
    <col min="6392" max="6401" width="7.28515625" style="768" customWidth="1"/>
    <col min="6402" max="6402" width="9.42578125" style="768" customWidth="1"/>
    <col min="6403" max="6642" width="10.140625" style="768"/>
    <col min="6643" max="6643" width="13.7109375" style="768" customWidth="1"/>
    <col min="6644" max="6644" width="21.5703125" style="768" customWidth="1"/>
    <col min="6645" max="6645" width="10.28515625" style="768" customWidth="1"/>
    <col min="6646" max="6646" width="7.28515625" style="768" customWidth="1"/>
    <col min="6647" max="6647" width="8.28515625" style="768" customWidth="1"/>
    <col min="6648" max="6657" width="7.28515625" style="768" customWidth="1"/>
    <col min="6658" max="6658" width="9.42578125" style="768" customWidth="1"/>
    <col min="6659" max="6898" width="10.140625" style="768"/>
    <col min="6899" max="6899" width="13.7109375" style="768" customWidth="1"/>
    <col min="6900" max="6900" width="21.5703125" style="768" customWidth="1"/>
    <col min="6901" max="6901" width="10.28515625" style="768" customWidth="1"/>
    <col min="6902" max="6902" width="7.28515625" style="768" customWidth="1"/>
    <col min="6903" max="6903" width="8.28515625" style="768" customWidth="1"/>
    <col min="6904" max="6913" width="7.28515625" style="768" customWidth="1"/>
    <col min="6914" max="6914" width="9.42578125" style="768" customWidth="1"/>
    <col min="6915" max="7154" width="10.140625" style="768"/>
    <col min="7155" max="7155" width="13.7109375" style="768" customWidth="1"/>
    <col min="7156" max="7156" width="21.5703125" style="768" customWidth="1"/>
    <col min="7157" max="7157" width="10.28515625" style="768" customWidth="1"/>
    <col min="7158" max="7158" width="7.28515625" style="768" customWidth="1"/>
    <col min="7159" max="7159" width="8.28515625" style="768" customWidth="1"/>
    <col min="7160" max="7169" width="7.28515625" style="768" customWidth="1"/>
    <col min="7170" max="7170" width="9.42578125" style="768" customWidth="1"/>
    <col min="7171" max="7410" width="10.140625" style="768"/>
    <col min="7411" max="7411" width="13.7109375" style="768" customWidth="1"/>
    <col min="7412" max="7412" width="21.5703125" style="768" customWidth="1"/>
    <col min="7413" max="7413" width="10.28515625" style="768" customWidth="1"/>
    <col min="7414" max="7414" width="7.28515625" style="768" customWidth="1"/>
    <col min="7415" max="7415" width="8.28515625" style="768" customWidth="1"/>
    <col min="7416" max="7425" width="7.28515625" style="768" customWidth="1"/>
    <col min="7426" max="7426" width="9.42578125" style="768" customWidth="1"/>
    <col min="7427" max="7666" width="10.140625" style="768"/>
    <col min="7667" max="7667" width="13.7109375" style="768" customWidth="1"/>
    <col min="7668" max="7668" width="21.5703125" style="768" customWidth="1"/>
    <col min="7669" max="7669" width="10.28515625" style="768" customWidth="1"/>
    <col min="7670" max="7670" width="7.28515625" style="768" customWidth="1"/>
    <col min="7671" max="7671" width="8.28515625" style="768" customWidth="1"/>
    <col min="7672" max="7681" width="7.28515625" style="768" customWidth="1"/>
    <col min="7682" max="7682" width="9.42578125" style="768" customWidth="1"/>
    <col min="7683" max="7922" width="10.140625" style="768"/>
    <col min="7923" max="7923" width="13.7109375" style="768" customWidth="1"/>
    <col min="7924" max="7924" width="21.5703125" style="768" customWidth="1"/>
    <col min="7925" max="7925" width="10.28515625" style="768" customWidth="1"/>
    <col min="7926" max="7926" width="7.28515625" style="768" customWidth="1"/>
    <col min="7927" max="7927" width="8.28515625" style="768" customWidth="1"/>
    <col min="7928" max="7937" width="7.28515625" style="768" customWidth="1"/>
    <col min="7938" max="7938" width="9.42578125" style="768" customWidth="1"/>
    <col min="7939" max="8178" width="10.140625" style="768"/>
    <col min="8179" max="8179" width="13.7109375" style="768" customWidth="1"/>
    <col min="8180" max="8180" width="21.5703125" style="768" customWidth="1"/>
    <col min="8181" max="8181" width="10.28515625" style="768" customWidth="1"/>
    <col min="8182" max="8182" width="7.28515625" style="768" customWidth="1"/>
    <col min="8183" max="8183" width="8.28515625" style="768" customWidth="1"/>
    <col min="8184" max="8193" width="7.28515625" style="768" customWidth="1"/>
    <col min="8194" max="8194" width="9.42578125" style="768" customWidth="1"/>
    <col min="8195" max="8434" width="10.140625" style="768"/>
    <col min="8435" max="8435" width="13.7109375" style="768" customWidth="1"/>
    <col min="8436" max="8436" width="21.5703125" style="768" customWidth="1"/>
    <col min="8437" max="8437" width="10.28515625" style="768" customWidth="1"/>
    <col min="8438" max="8438" width="7.28515625" style="768" customWidth="1"/>
    <col min="8439" max="8439" width="8.28515625" style="768" customWidth="1"/>
    <col min="8440" max="8449" width="7.28515625" style="768" customWidth="1"/>
    <col min="8450" max="8450" width="9.42578125" style="768" customWidth="1"/>
    <col min="8451" max="8690" width="10.140625" style="768"/>
    <col min="8691" max="8691" width="13.7109375" style="768" customWidth="1"/>
    <col min="8692" max="8692" width="21.5703125" style="768" customWidth="1"/>
    <col min="8693" max="8693" width="10.28515625" style="768" customWidth="1"/>
    <col min="8694" max="8694" width="7.28515625" style="768" customWidth="1"/>
    <col min="8695" max="8695" width="8.28515625" style="768" customWidth="1"/>
    <col min="8696" max="8705" width="7.28515625" style="768" customWidth="1"/>
    <col min="8706" max="8706" width="9.42578125" style="768" customWidth="1"/>
    <col min="8707" max="8946" width="10.140625" style="768"/>
    <col min="8947" max="8947" width="13.7109375" style="768" customWidth="1"/>
    <col min="8948" max="8948" width="21.5703125" style="768" customWidth="1"/>
    <col min="8949" max="8949" width="10.28515625" style="768" customWidth="1"/>
    <col min="8950" max="8950" width="7.28515625" style="768" customWidth="1"/>
    <col min="8951" max="8951" width="8.28515625" style="768" customWidth="1"/>
    <col min="8952" max="8961" width="7.28515625" style="768" customWidth="1"/>
    <col min="8962" max="8962" width="9.42578125" style="768" customWidth="1"/>
    <col min="8963" max="9202" width="10.140625" style="768"/>
    <col min="9203" max="9203" width="13.7109375" style="768" customWidth="1"/>
    <col min="9204" max="9204" width="21.5703125" style="768" customWidth="1"/>
    <col min="9205" max="9205" width="10.28515625" style="768" customWidth="1"/>
    <col min="9206" max="9206" width="7.28515625" style="768" customWidth="1"/>
    <col min="9207" max="9207" width="8.28515625" style="768" customWidth="1"/>
    <col min="9208" max="9217" width="7.28515625" style="768" customWidth="1"/>
    <col min="9218" max="9218" width="9.42578125" style="768" customWidth="1"/>
    <col min="9219" max="9458" width="10.140625" style="768"/>
    <col min="9459" max="9459" width="13.7109375" style="768" customWidth="1"/>
    <col min="9460" max="9460" width="21.5703125" style="768" customWidth="1"/>
    <col min="9461" max="9461" width="10.28515625" style="768" customWidth="1"/>
    <col min="9462" max="9462" width="7.28515625" style="768" customWidth="1"/>
    <col min="9463" max="9463" width="8.28515625" style="768" customWidth="1"/>
    <col min="9464" max="9473" width="7.28515625" style="768" customWidth="1"/>
    <col min="9474" max="9474" width="9.42578125" style="768" customWidth="1"/>
    <col min="9475" max="9714" width="10.140625" style="768"/>
    <col min="9715" max="9715" width="13.7109375" style="768" customWidth="1"/>
    <col min="9716" max="9716" width="21.5703125" style="768" customWidth="1"/>
    <col min="9717" max="9717" width="10.28515625" style="768" customWidth="1"/>
    <col min="9718" max="9718" width="7.28515625" style="768" customWidth="1"/>
    <col min="9719" max="9719" width="8.28515625" style="768" customWidth="1"/>
    <col min="9720" max="9729" width="7.28515625" style="768" customWidth="1"/>
    <col min="9730" max="9730" width="9.42578125" style="768" customWidth="1"/>
    <col min="9731" max="9970" width="10.140625" style="768"/>
    <col min="9971" max="9971" width="13.7109375" style="768" customWidth="1"/>
    <col min="9972" max="9972" width="21.5703125" style="768" customWidth="1"/>
    <col min="9973" max="9973" width="10.28515625" style="768" customWidth="1"/>
    <col min="9974" max="9974" width="7.28515625" style="768" customWidth="1"/>
    <col min="9975" max="9975" width="8.28515625" style="768" customWidth="1"/>
    <col min="9976" max="9985" width="7.28515625" style="768" customWidth="1"/>
    <col min="9986" max="9986" width="9.42578125" style="768" customWidth="1"/>
    <col min="9987" max="10226" width="10.140625" style="768"/>
    <col min="10227" max="10227" width="13.7109375" style="768" customWidth="1"/>
    <col min="10228" max="10228" width="21.5703125" style="768" customWidth="1"/>
    <col min="10229" max="10229" width="10.28515625" style="768" customWidth="1"/>
    <col min="10230" max="10230" width="7.28515625" style="768" customWidth="1"/>
    <col min="10231" max="10231" width="8.28515625" style="768" customWidth="1"/>
    <col min="10232" max="10241" width="7.28515625" style="768" customWidth="1"/>
    <col min="10242" max="10242" width="9.42578125" style="768" customWidth="1"/>
    <col min="10243" max="10482" width="10.140625" style="768"/>
    <col min="10483" max="10483" width="13.7109375" style="768" customWidth="1"/>
    <col min="10484" max="10484" width="21.5703125" style="768" customWidth="1"/>
    <col min="10485" max="10485" width="10.28515625" style="768" customWidth="1"/>
    <col min="10486" max="10486" width="7.28515625" style="768" customWidth="1"/>
    <col min="10487" max="10487" width="8.28515625" style="768" customWidth="1"/>
    <col min="10488" max="10497" width="7.28515625" style="768" customWidth="1"/>
    <col min="10498" max="10498" width="9.42578125" style="768" customWidth="1"/>
    <col min="10499" max="10738" width="10.140625" style="768"/>
    <col min="10739" max="10739" width="13.7109375" style="768" customWidth="1"/>
    <col min="10740" max="10740" width="21.5703125" style="768" customWidth="1"/>
    <col min="10741" max="10741" width="10.28515625" style="768" customWidth="1"/>
    <col min="10742" max="10742" width="7.28515625" style="768" customWidth="1"/>
    <col min="10743" max="10743" width="8.28515625" style="768" customWidth="1"/>
    <col min="10744" max="10753" width="7.28515625" style="768" customWidth="1"/>
    <col min="10754" max="10754" width="9.42578125" style="768" customWidth="1"/>
    <col min="10755" max="10994" width="10.140625" style="768"/>
    <col min="10995" max="10995" width="13.7109375" style="768" customWidth="1"/>
    <col min="10996" max="10996" width="21.5703125" style="768" customWidth="1"/>
    <col min="10997" max="10997" width="10.28515625" style="768" customWidth="1"/>
    <col min="10998" max="10998" width="7.28515625" style="768" customWidth="1"/>
    <col min="10999" max="10999" width="8.28515625" style="768" customWidth="1"/>
    <col min="11000" max="11009" width="7.28515625" style="768" customWidth="1"/>
    <col min="11010" max="11010" width="9.42578125" style="768" customWidth="1"/>
    <col min="11011" max="11250" width="10.140625" style="768"/>
    <col min="11251" max="11251" width="13.7109375" style="768" customWidth="1"/>
    <col min="11252" max="11252" width="21.5703125" style="768" customWidth="1"/>
    <col min="11253" max="11253" width="10.28515625" style="768" customWidth="1"/>
    <col min="11254" max="11254" width="7.28515625" style="768" customWidth="1"/>
    <col min="11255" max="11255" width="8.28515625" style="768" customWidth="1"/>
    <col min="11256" max="11265" width="7.28515625" style="768" customWidth="1"/>
    <col min="11266" max="11266" width="9.42578125" style="768" customWidth="1"/>
    <col min="11267" max="11506" width="10.140625" style="768"/>
    <col min="11507" max="11507" width="13.7109375" style="768" customWidth="1"/>
    <col min="11508" max="11508" width="21.5703125" style="768" customWidth="1"/>
    <col min="11509" max="11509" width="10.28515625" style="768" customWidth="1"/>
    <col min="11510" max="11510" width="7.28515625" style="768" customWidth="1"/>
    <col min="11511" max="11511" width="8.28515625" style="768" customWidth="1"/>
    <col min="11512" max="11521" width="7.28515625" style="768" customWidth="1"/>
    <col min="11522" max="11522" width="9.42578125" style="768" customWidth="1"/>
    <col min="11523" max="11762" width="10.140625" style="768"/>
    <col min="11763" max="11763" width="13.7109375" style="768" customWidth="1"/>
    <col min="11764" max="11764" width="21.5703125" style="768" customWidth="1"/>
    <col min="11765" max="11765" width="10.28515625" style="768" customWidth="1"/>
    <col min="11766" max="11766" width="7.28515625" style="768" customWidth="1"/>
    <col min="11767" max="11767" width="8.28515625" style="768" customWidth="1"/>
    <col min="11768" max="11777" width="7.28515625" style="768" customWidth="1"/>
    <col min="11778" max="11778" width="9.42578125" style="768" customWidth="1"/>
    <col min="11779" max="12018" width="10.140625" style="768"/>
    <col min="12019" max="12019" width="13.7109375" style="768" customWidth="1"/>
    <col min="12020" max="12020" width="21.5703125" style="768" customWidth="1"/>
    <col min="12021" max="12021" width="10.28515625" style="768" customWidth="1"/>
    <col min="12022" max="12022" width="7.28515625" style="768" customWidth="1"/>
    <col min="12023" max="12023" width="8.28515625" style="768" customWidth="1"/>
    <col min="12024" max="12033" width="7.28515625" style="768" customWidth="1"/>
    <col min="12034" max="12034" width="9.42578125" style="768" customWidth="1"/>
    <col min="12035" max="12274" width="10.140625" style="768"/>
    <col min="12275" max="12275" width="13.7109375" style="768" customWidth="1"/>
    <col min="12276" max="12276" width="21.5703125" style="768" customWidth="1"/>
    <col min="12277" max="12277" width="10.28515625" style="768" customWidth="1"/>
    <col min="12278" max="12278" width="7.28515625" style="768" customWidth="1"/>
    <col min="12279" max="12279" width="8.28515625" style="768" customWidth="1"/>
    <col min="12280" max="12289" width="7.28515625" style="768" customWidth="1"/>
    <col min="12290" max="12290" width="9.42578125" style="768" customWidth="1"/>
    <col min="12291" max="12530" width="10.140625" style="768"/>
    <col min="12531" max="12531" width="13.7109375" style="768" customWidth="1"/>
    <col min="12532" max="12532" width="21.5703125" style="768" customWidth="1"/>
    <col min="12533" max="12533" width="10.28515625" style="768" customWidth="1"/>
    <col min="12534" max="12534" width="7.28515625" style="768" customWidth="1"/>
    <col min="12535" max="12535" width="8.28515625" style="768" customWidth="1"/>
    <col min="12536" max="12545" width="7.28515625" style="768" customWidth="1"/>
    <col min="12546" max="12546" width="9.42578125" style="768" customWidth="1"/>
    <col min="12547" max="12786" width="10.140625" style="768"/>
    <col min="12787" max="12787" width="13.7109375" style="768" customWidth="1"/>
    <col min="12788" max="12788" width="21.5703125" style="768" customWidth="1"/>
    <col min="12789" max="12789" width="10.28515625" style="768" customWidth="1"/>
    <col min="12790" max="12790" width="7.28515625" style="768" customWidth="1"/>
    <col min="12791" max="12791" width="8.28515625" style="768" customWidth="1"/>
    <col min="12792" max="12801" width="7.28515625" style="768" customWidth="1"/>
    <col min="12802" max="12802" width="9.42578125" style="768" customWidth="1"/>
    <col min="12803" max="13042" width="10.140625" style="768"/>
    <col min="13043" max="13043" width="13.7109375" style="768" customWidth="1"/>
    <col min="13044" max="13044" width="21.5703125" style="768" customWidth="1"/>
    <col min="13045" max="13045" width="10.28515625" style="768" customWidth="1"/>
    <col min="13046" max="13046" width="7.28515625" style="768" customWidth="1"/>
    <col min="13047" max="13047" width="8.28515625" style="768" customWidth="1"/>
    <col min="13048" max="13057" width="7.28515625" style="768" customWidth="1"/>
    <col min="13058" max="13058" width="9.42578125" style="768" customWidth="1"/>
    <col min="13059" max="13298" width="10.140625" style="768"/>
    <col min="13299" max="13299" width="13.7109375" style="768" customWidth="1"/>
    <col min="13300" max="13300" width="21.5703125" style="768" customWidth="1"/>
    <col min="13301" max="13301" width="10.28515625" style="768" customWidth="1"/>
    <col min="13302" max="13302" width="7.28515625" style="768" customWidth="1"/>
    <col min="13303" max="13303" width="8.28515625" style="768" customWidth="1"/>
    <col min="13304" max="13313" width="7.28515625" style="768" customWidth="1"/>
    <col min="13314" max="13314" width="9.42578125" style="768" customWidth="1"/>
    <col min="13315" max="13554" width="10.140625" style="768"/>
    <col min="13555" max="13555" width="13.7109375" style="768" customWidth="1"/>
    <col min="13556" max="13556" width="21.5703125" style="768" customWidth="1"/>
    <col min="13557" max="13557" width="10.28515625" style="768" customWidth="1"/>
    <col min="13558" max="13558" width="7.28515625" style="768" customWidth="1"/>
    <col min="13559" max="13559" width="8.28515625" style="768" customWidth="1"/>
    <col min="13560" max="13569" width="7.28515625" style="768" customWidth="1"/>
    <col min="13570" max="13570" width="9.42578125" style="768" customWidth="1"/>
    <col min="13571" max="13810" width="10.140625" style="768"/>
    <col min="13811" max="13811" width="13.7109375" style="768" customWidth="1"/>
    <col min="13812" max="13812" width="21.5703125" style="768" customWidth="1"/>
    <col min="13813" max="13813" width="10.28515625" style="768" customWidth="1"/>
    <col min="13814" max="13814" width="7.28515625" style="768" customWidth="1"/>
    <col min="13815" max="13815" width="8.28515625" style="768" customWidth="1"/>
    <col min="13816" max="13825" width="7.28515625" style="768" customWidth="1"/>
    <col min="13826" max="13826" width="9.42578125" style="768" customWidth="1"/>
    <col min="13827" max="14066" width="10.140625" style="768"/>
    <col min="14067" max="14067" width="13.7109375" style="768" customWidth="1"/>
    <col min="14068" max="14068" width="21.5703125" style="768" customWidth="1"/>
    <col min="14069" max="14069" width="10.28515625" style="768" customWidth="1"/>
    <col min="14070" max="14070" width="7.28515625" style="768" customWidth="1"/>
    <col min="14071" max="14071" width="8.28515625" style="768" customWidth="1"/>
    <col min="14072" max="14081" width="7.28515625" style="768" customWidth="1"/>
    <col min="14082" max="14082" width="9.42578125" style="768" customWidth="1"/>
    <col min="14083" max="14322" width="10.140625" style="768"/>
    <col min="14323" max="14323" width="13.7109375" style="768" customWidth="1"/>
    <col min="14324" max="14324" width="21.5703125" style="768" customWidth="1"/>
    <col min="14325" max="14325" width="10.28515625" style="768" customWidth="1"/>
    <col min="14326" max="14326" width="7.28515625" style="768" customWidth="1"/>
    <col min="14327" max="14327" width="8.28515625" style="768" customWidth="1"/>
    <col min="14328" max="14337" width="7.28515625" style="768" customWidth="1"/>
    <col min="14338" max="14338" width="9.42578125" style="768" customWidth="1"/>
    <col min="14339" max="14578" width="10.140625" style="768"/>
    <col min="14579" max="14579" width="13.7109375" style="768" customWidth="1"/>
    <col min="14580" max="14580" width="21.5703125" style="768" customWidth="1"/>
    <col min="14581" max="14581" width="10.28515625" style="768" customWidth="1"/>
    <col min="14582" max="14582" width="7.28515625" style="768" customWidth="1"/>
    <col min="14583" max="14583" width="8.28515625" style="768" customWidth="1"/>
    <col min="14584" max="14593" width="7.28515625" style="768" customWidth="1"/>
    <col min="14594" max="14594" width="9.42578125" style="768" customWidth="1"/>
    <col min="14595" max="14834" width="10.140625" style="768"/>
    <col min="14835" max="14835" width="13.7109375" style="768" customWidth="1"/>
    <col min="14836" max="14836" width="21.5703125" style="768" customWidth="1"/>
    <col min="14837" max="14837" width="10.28515625" style="768" customWidth="1"/>
    <col min="14838" max="14838" width="7.28515625" style="768" customWidth="1"/>
    <col min="14839" max="14839" width="8.28515625" style="768" customWidth="1"/>
    <col min="14840" max="14849" width="7.28515625" style="768" customWidth="1"/>
    <col min="14850" max="14850" width="9.42578125" style="768" customWidth="1"/>
    <col min="14851" max="15090" width="10.140625" style="768"/>
    <col min="15091" max="15091" width="13.7109375" style="768" customWidth="1"/>
    <col min="15092" max="15092" width="21.5703125" style="768" customWidth="1"/>
    <col min="15093" max="15093" width="10.28515625" style="768" customWidth="1"/>
    <col min="15094" max="15094" width="7.28515625" style="768" customWidth="1"/>
    <col min="15095" max="15095" width="8.28515625" style="768" customWidth="1"/>
    <col min="15096" max="15105" width="7.28515625" style="768" customWidth="1"/>
    <col min="15106" max="15106" width="9.42578125" style="768" customWidth="1"/>
    <col min="15107" max="15346" width="10.140625" style="768"/>
    <col min="15347" max="15347" width="13.7109375" style="768" customWidth="1"/>
    <col min="15348" max="15348" width="21.5703125" style="768" customWidth="1"/>
    <col min="15349" max="15349" width="10.28515625" style="768" customWidth="1"/>
    <col min="15350" max="15350" width="7.28515625" style="768" customWidth="1"/>
    <col min="15351" max="15351" width="8.28515625" style="768" customWidth="1"/>
    <col min="15352" max="15361" width="7.28515625" style="768" customWidth="1"/>
    <col min="15362" max="15362" width="9.42578125" style="768" customWidth="1"/>
    <col min="15363" max="15602" width="10.140625" style="768"/>
    <col min="15603" max="15603" width="13.7109375" style="768" customWidth="1"/>
    <col min="15604" max="15604" width="21.5703125" style="768" customWidth="1"/>
    <col min="15605" max="15605" width="10.28515625" style="768" customWidth="1"/>
    <col min="15606" max="15606" width="7.28515625" style="768" customWidth="1"/>
    <col min="15607" max="15607" width="8.28515625" style="768" customWidth="1"/>
    <col min="15608" max="15617" width="7.28515625" style="768" customWidth="1"/>
    <col min="15618" max="15618" width="9.42578125" style="768" customWidth="1"/>
    <col min="15619" max="15858" width="10.140625" style="768"/>
    <col min="15859" max="15859" width="13.7109375" style="768" customWidth="1"/>
    <col min="15860" max="15860" width="21.5703125" style="768" customWidth="1"/>
    <col min="15861" max="15861" width="10.28515625" style="768" customWidth="1"/>
    <col min="15862" max="15862" width="7.28515625" style="768" customWidth="1"/>
    <col min="15863" max="15863" width="8.28515625" style="768" customWidth="1"/>
    <col min="15864" max="15873" width="7.28515625" style="768" customWidth="1"/>
    <col min="15874" max="15874" width="9.42578125" style="768" customWidth="1"/>
    <col min="15875" max="16114" width="10.140625" style="768"/>
    <col min="16115" max="16115" width="13.7109375" style="768" customWidth="1"/>
    <col min="16116" max="16116" width="21.5703125" style="768" customWidth="1"/>
    <col min="16117" max="16117" width="10.28515625" style="768" customWidth="1"/>
    <col min="16118" max="16118" width="7.28515625" style="768" customWidth="1"/>
    <col min="16119" max="16119" width="8.28515625" style="768" customWidth="1"/>
    <col min="16120" max="16129" width="7.28515625" style="768" customWidth="1"/>
    <col min="16130" max="16130" width="9.42578125" style="768" customWidth="1"/>
    <col min="16131" max="16384" width="10.140625" style="768"/>
  </cols>
  <sheetData>
    <row r="1" spans="1:17" ht="22.5" customHeight="1" x14ac:dyDescent="0.2">
      <c r="A1" s="1421" t="s">
        <v>485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3"/>
    </row>
    <row r="2" spans="1:17" ht="17.25" customHeight="1" x14ac:dyDescent="0.2">
      <c r="A2" s="769"/>
      <c r="M2" s="1164" t="s">
        <v>347</v>
      </c>
    </row>
    <row r="3" spans="1:17" ht="42" customHeight="1" x14ac:dyDescent="0.2">
      <c r="A3" s="1415" t="s">
        <v>126</v>
      </c>
      <c r="B3" s="1424" t="s">
        <v>406</v>
      </c>
      <c r="C3" s="1425"/>
      <c r="D3" s="1426" t="s">
        <v>29</v>
      </c>
      <c r="E3" s="1427"/>
      <c r="F3" s="1424" t="s">
        <v>407</v>
      </c>
      <c r="G3" s="1425"/>
      <c r="H3" s="1426" t="s">
        <v>408</v>
      </c>
      <c r="I3" s="1427"/>
      <c r="J3" s="1426" t="s">
        <v>85</v>
      </c>
      <c r="K3" s="1427"/>
      <c r="L3" s="1426" t="s">
        <v>133</v>
      </c>
      <c r="M3" s="1428"/>
    </row>
    <row r="4" spans="1:17" ht="48.75" customHeight="1" x14ac:dyDescent="0.2">
      <c r="A4" s="1416"/>
      <c r="B4" s="772" t="s">
        <v>18</v>
      </c>
      <c r="C4" s="773" t="s">
        <v>409</v>
      </c>
      <c r="D4" s="772" t="s">
        <v>18</v>
      </c>
      <c r="E4" s="773" t="s">
        <v>409</v>
      </c>
      <c r="F4" s="772" t="s">
        <v>18</v>
      </c>
      <c r="G4" s="773" t="s">
        <v>409</v>
      </c>
      <c r="H4" s="772" t="s">
        <v>18</v>
      </c>
      <c r="I4" s="773" t="s">
        <v>409</v>
      </c>
      <c r="J4" s="772" t="s">
        <v>18</v>
      </c>
      <c r="K4" s="773" t="s">
        <v>409</v>
      </c>
      <c r="L4" s="772" t="s">
        <v>18</v>
      </c>
      <c r="M4" s="774" t="s">
        <v>410</v>
      </c>
    </row>
    <row r="5" spans="1:17" s="606" customFormat="1" ht="17.25" customHeight="1" x14ac:dyDescent="0.2">
      <c r="A5" s="775" t="s">
        <v>95</v>
      </c>
      <c r="B5" s="776" t="s">
        <v>96</v>
      </c>
      <c r="C5" s="776" t="s">
        <v>97</v>
      </c>
      <c r="D5" s="776" t="s">
        <v>98</v>
      </c>
      <c r="E5" s="776" t="s">
        <v>99</v>
      </c>
      <c r="F5" s="777" t="s">
        <v>100</v>
      </c>
      <c r="G5" s="777" t="s">
        <v>101</v>
      </c>
      <c r="H5" s="776" t="s">
        <v>102</v>
      </c>
      <c r="I5" s="776" t="s">
        <v>103</v>
      </c>
      <c r="J5" s="777" t="s">
        <v>104</v>
      </c>
      <c r="K5" s="776" t="s">
        <v>105</v>
      </c>
      <c r="L5" s="776" t="s">
        <v>106</v>
      </c>
      <c r="M5" s="778" t="s">
        <v>107</v>
      </c>
    </row>
    <row r="6" spans="1:17" x14ac:dyDescent="0.2">
      <c r="A6" s="1290" t="s">
        <v>482</v>
      </c>
      <c r="B6" s="1291"/>
      <c r="C6" s="1292"/>
      <c r="D6" s="1291"/>
      <c r="E6" s="1292"/>
      <c r="F6" s="1291"/>
      <c r="G6" s="1292"/>
      <c r="H6" s="1291"/>
      <c r="I6" s="1292"/>
      <c r="J6" s="1291"/>
      <c r="K6" s="1292"/>
      <c r="L6" s="1291"/>
      <c r="M6" s="1293"/>
      <c r="O6" s="771"/>
    </row>
    <row r="7" spans="1:17" s="606" customFormat="1" ht="15" customHeight="1" x14ac:dyDescent="0.2">
      <c r="A7" s="794" t="s">
        <v>411</v>
      </c>
      <c r="B7" s="795">
        <v>64.221144293999984</v>
      </c>
      <c r="C7" s="796">
        <v>0.75506414476028727</v>
      </c>
      <c r="D7" s="795">
        <v>5.654597429999999</v>
      </c>
      <c r="E7" s="796">
        <v>6.6482524087406583E-2</v>
      </c>
      <c r="F7" s="795">
        <v>12.207580159999999</v>
      </c>
      <c r="G7" s="796">
        <v>0.14352759008631083</v>
      </c>
      <c r="H7" s="795">
        <v>2.3764926900000001</v>
      </c>
      <c r="I7" s="796">
        <v>2.7941022232323739E-2</v>
      </c>
      <c r="J7" s="795">
        <v>0.59407752199999997</v>
      </c>
      <c r="K7" s="796">
        <v>6.9847188336715632E-3</v>
      </c>
      <c r="L7" s="797">
        <v>85.053892095999984</v>
      </c>
      <c r="M7" s="798">
        <v>5.7174187684887965</v>
      </c>
      <c r="O7" s="799"/>
      <c r="P7" s="799"/>
      <c r="Q7" s="799"/>
    </row>
    <row r="8" spans="1:17" s="606" customFormat="1" ht="15" customHeight="1" x14ac:dyDescent="0.2">
      <c r="A8" s="800" t="s">
        <v>412</v>
      </c>
      <c r="B8" s="801">
        <v>69.330190373999969</v>
      </c>
      <c r="C8" s="802">
        <v>0.75985756378500979</v>
      </c>
      <c r="D8" s="801">
        <v>5.6640305600000014</v>
      </c>
      <c r="E8" s="802">
        <v>6.2077666876556963E-2</v>
      </c>
      <c r="F8" s="801">
        <v>13.285097607000003</v>
      </c>
      <c r="G8" s="802">
        <v>0.14560441631336996</v>
      </c>
      <c r="H8" s="801">
        <v>2.3521792400000003</v>
      </c>
      <c r="I8" s="802">
        <v>2.5779839594416473E-2</v>
      </c>
      <c r="J8" s="801">
        <v>0.60953695800000007</v>
      </c>
      <c r="K8" s="802">
        <v>6.680513430646795E-3</v>
      </c>
      <c r="L8" s="797">
        <v>91.241034738999971</v>
      </c>
      <c r="M8" s="798">
        <v>10.758982664060778</v>
      </c>
      <c r="O8" s="799"/>
      <c r="P8" s="799"/>
      <c r="Q8" s="799"/>
    </row>
    <row r="9" spans="1:17" s="606" customFormat="1" ht="15" customHeight="1" x14ac:dyDescent="0.2">
      <c r="A9" s="800" t="s">
        <v>413</v>
      </c>
      <c r="B9" s="801">
        <v>65.327011083000031</v>
      </c>
      <c r="C9" s="802">
        <v>0.74918864406887287</v>
      </c>
      <c r="D9" s="801">
        <v>5.3742955700000019</v>
      </c>
      <c r="E9" s="802">
        <v>6.1633941981488062E-2</v>
      </c>
      <c r="F9" s="801">
        <v>12.990552379999997</v>
      </c>
      <c r="G9" s="802">
        <v>0.1489793297126755</v>
      </c>
      <c r="H9" s="801">
        <v>2.8974898799999997</v>
      </c>
      <c r="I9" s="802">
        <v>3.322923364184615E-2</v>
      </c>
      <c r="J9" s="801">
        <v>0.60766294800000009</v>
      </c>
      <c r="K9" s="802">
        <v>6.9688505951175277E-3</v>
      </c>
      <c r="L9" s="797">
        <v>87.197011861000021</v>
      </c>
      <c r="M9" s="798">
        <v>11.713700593179105</v>
      </c>
      <c r="O9" s="799"/>
      <c r="P9" s="799"/>
      <c r="Q9" s="799"/>
    </row>
    <row r="10" spans="1:17" s="606" customFormat="1" ht="15" customHeight="1" x14ac:dyDescent="0.2">
      <c r="A10" s="800" t="s">
        <v>414</v>
      </c>
      <c r="B10" s="801">
        <v>60.489697596000028</v>
      </c>
      <c r="C10" s="802">
        <v>0.75253460030172847</v>
      </c>
      <c r="D10" s="801">
        <v>4.2142417700000001</v>
      </c>
      <c r="E10" s="802">
        <v>5.2428146808449407E-2</v>
      </c>
      <c r="F10" s="801">
        <v>12.531588800000002</v>
      </c>
      <c r="G10" s="802">
        <v>0.15590182367480079</v>
      </c>
      <c r="H10" s="801">
        <v>2.62923208</v>
      </c>
      <c r="I10" s="802">
        <v>3.2709505768038744E-2</v>
      </c>
      <c r="J10" s="801">
        <v>0.51652397899999991</v>
      </c>
      <c r="K10" s="802">
        <v>6.4259234469825951E-3</v>
      </c>
      <c r="L10" s="797">
        <v>80.38128422500003</v>
      </c>
      <c r="M10" s="798">
        <v>5.2786266388128915</v>
      </c>
      <c r="O10" s="799"/>
      <c r="P10" s="799"/>
      <c r="Q10" s="799"/>
    </row>
    <row r="11" spans="1:17" s="606" customFormat="1" ht="15" customHeight="1" x14ac:dyDescent="0.2">
      <c r="A11" s="800" t="s">
        <v>415</v>
      </c>
      <c r="B11" s="801">
        <v>52.693426138999968</v>
      </c>
      <c r="C11" s="802">
        <v>0.74790413268678313</v>
      </c>
      <c r="D11" s="801">
        <v>4.227802829999999</v>
      </c>
      <c r="E11" s="802">
        <v>6.0007318567611476E-2</v>
      </c>
      <c r="F11" s="801">
        <v>10.860589192000003</v>
      </c>
      <c r="G11" s="802">
        <v>0.15414977038470415</v>
      </c>
      <c r="H11" s="801">
        <v>2.1947735900000001</v>
      </c>
      <c r="I11" s="802">
        <v>3.1151518482452581E-2</v>
      </c>
      <c r="J11" s="801">
        <v>0.47819494700000004</v>
      </c>
      <c r="K11" s="802">
        <v>6.7872598784487525E-3</v>
      </c>
      <c r="L11" s="797">
        <v>70.454786697999964</v>
      </c>
      <c r="M11" s="798">
        <v>-6.3001560032982624</v>
      </c>
      <c r="O11" s="799"/>
      <c r="P11" s="799"/>
      <c r="Q11" s="799"/>
    </row>
    <row r="12" spans="1:17" s="606" customFormat="1" ht="15" customHeight="1" x14ac:dyDescent="0.2">
      <c r="A12" s="800" t="s">
        <v>416</v>
      </c>
      <c r="B12" s="801">
        <v>55.014293118000026</v>
      </c>
      <c r="C12" s="802">
        <v>0.74304797222800145</v>
      </c>
      <c r="D12" s="801">
        <v>4.2221126400000006</v>
      </c>
      <c r="E12" s="802">
        <v>5.7025766539273208E-2</v>
      </c>
      <c r="F12" s="801">
        <v>11.912563641</v>
      </c>
      <c r="G12" s="802">
        <v>0.16089648263763526</v>
      </c>
      <c r="H12" s="801">
        <v>2.4270317299999999</v>
      </c>
      <c r="I12" s="802">
        <v>3.278059033933977E-2</v>
      </c>
      <c r="J12" s="801">
        <v>0.46268166700000002</v>
      </c>
      <c r="K12" s="802">
        <v>6.2491882557505016E-3</v>
      </c>
      <c r="L12" s="797">
        <v>74.038682796000018</v>
      </c>
      <c r="M12" s="798">
        <v>5.4081474886104894</v>
      </c>
      <c r="O12" s="799"/>
      <c r="P12" s="799"/>
      <c r="Q12" s="799"/>
    </row>
    <row r="13" spans="1:17" s="606" customFormat="1" ht="15" customHeight="1" x14ac:dyDescent="0.2">
      <c r="A13" s="800" t="s">
        <v>417</v>
      </c>
      <c r="B13" s="801">
        <v>62.517072304999999</v>
      </c>
      <c r="C13" s="802">
        <v>0.74078134475469937</v>
      </c>
      <c r="D13" s="801">
        <v>5.3550614599999999</v>
      </c>
      <c r="E13" s="802">
        <v>6.3453541301958821E-2</v>
      </c>
      <c r="F13" s="801">
        <v>13.708468684</v>
      </c>
      <c r="G13" s="802">
        <v>0.16243527554710888</v>
      </c>
      <c r="H13" s="801">
        <v>2.2743313599999997</v>
      </c>
      <c r="I13" s="802">
        <v>2.6949154545483064E-2</v>
      </c>
      <c r="J13" s="801">
        <v>0.53848774199999994</v>
      </c>
      <c r="K13" s="802">
        <v>6.3806838507499677E-3</v>
      </c>
      <c r="L13" s="797">
        <v>84.393421550999989</v>
      </c>
      <c r="M13" s="798">
        <v>6.5950355567624817</v>
      </c>
      <c r="O13" s="799"/>
      <c r="P13" s="799"/>
      <c r="Q13" s="799"/>
    </row>
    <row r="14" spans="1:17" s="606" customFormat="1" ht="15" customHeight="1" x14ac:dyDescent="0.2">
      <c r="A14" s="800" t="s">
        <v>418</v>
      </c>
      <c r="B14" s="801">
        <v>63.425478280000021</v>
      </c>
      <c r="C14" s="802">
        <v>0.73843907337779136</v>
      </c>
      <c r="D14" s="801">
        <v>5.6855259399999998</v>
      </c>
      <c r="E14" s="802">
        <v>6.6194447730682435E-2</v>
      </c>
      <c r="F14" s="801">
        <v>14.130179136000002</v>
      </c>
      <c r="G14" s="802">
        <v>0.16451238005311639</v>
      </c>
      <c r="H14" s="801">
        <v>2.1202294500000001</v>
      </c>
      <c r="I14" s="802">
        <v>2.468503687894151E-2</v>
      </c>
      <c r="J14" s="801">
        <v>0.52986863700000009</v>
      </c>
      <c r="K14" s="802">
        <v>6.1690619594683364E-3</v>
      </c>
      <c r="L14" s="797">
        <v>85.891281443000025</v>
      </c>
      <c r="M14" s="798">
        <v>4.5084095137858249</v>
      </c>
      <c r="O14" s="799"/>
      <c r="P14" s="799"/>
      <c r="Q14" s="799"/>
    </row>
    <row r="15" spans="1:17" s="606" customFormat="1" ht="15" customHeight="1" x14ac:dyDescent="0.2">
      <c r="A15" s="800" t="s">
        <v>419</v>
      </c>
      <c r="B15" s="801">
        <v>68.549150100000006</v>
      </c>
      <c r="C15" s="802">
        <v>0.74070533617200573</v>
      </c>
      <c r="D15" s="801">
        <v>5.7834954200000004</v>
      </c>
      <c r="E15" s="802">
        <v>6.2493348394123349E-2</v>
      </c>
      <c r="F15" s="801">
        <v>15.204766475436653</v>
      </c>
      <c r="G15" s="802">
        <v>0.16429454846888245</v>
      </c>
      <c r="H15" s="801">
        <v>2.4640316800000006</v>
      </c>
      <c r="I15" s="802">
        <v>2.6625004266433237E-2</v>
      </c>
      <c r="J15" s="801">
        <v>0.54433229299999997</v>
      </c>
      <c r="K15" s="802">
        <v>5.8817626985552323E-3</v>
      </c>
      <c r="L15" s="797">
        <v>92.545775968436658</v>
      </c>
      <c r="M15" s="798">
        <v>6.88430555920388</v>
      </c>
      <c r="O15" s="799"/>
      <c r="P15" s="799"/>
      <c r="Q15" s="799"/>
    </row>
    <row r="16" spans="1:17" s="606" customFormat="1" ht="15" customHeight="1" x14ac:dyDescent="0.2">
      <c r="A16" s="800" t="s">
        <v>420</v>
      </c>
      <c r="B16" s="801">
        <v>69.416556748000019</v>
      </c>
      <c r="C16" s="802">
        <v>0.74305127378516478</v>
      </c>
      <c r="D16" s="801">
        <v>6.1184149000000012</v>
      </c>
      <c r="E16" s="802">
        <v>6.5492963033233667E-2</v>
      </c>
      <c r="F16" s="801">
        <v>14.719693165000001</v>
      </c>
      <c r="G16" s="802">
        <v>0.15756308391506552</v>
      </c>
      <c r="H16" s="801">
        <v>2.58156914</v>
      </c>
      <c r="I16" s="802">
        <v>2.7633727855519704E-2</v>
      </c>
      <c r="J16" s="801">
        <v>0.584717194</v>
      </c>
      <c r="K16" s="802">
        <v>6.2589514110162935E-3</v>
      </c>
      <c r="L16" s="797">
        <v>93.420951147000025</v>
      </c>
      <c r="M16" s="798">
        <v>6.9734128167546707</v>
      </c>
      <c r="O16" s="799"/>
      <c r="P16" s="799"/>
      <c r="Q16" s="799"/>
    </row>
    <row r="17" spans="1:20" s="606" customFormat="1" ht="15" customHeight="1" x14ac:dyDescent="0.2">
      <c r="A17" s="800" t="s">
        <v>421</v>
      </c>
      <c r="B17" s="801">
        <v>62.82741618799998</v>
      </c>
      <c r="C17" s="802">
        <v>0.73603682639874179</v>
      </c>
      <c r="D17" s="801">
        <v>5.7211317200000007</v>
      </c>
      <c r="E17" s="802">
        <v>6.7024300696966563E-2</v>
      </c>
      <c r="F17" s="801">
        <v>14.067894577999999</v>
      </c>
      <c r="G17" s="802">
        <v>0.16480844044770523</v>
      </c>
      <c r="H17" s="801">
        <v>2.2631260399999999</v>
      </c>
      <c r="I17" s="802">
        <v>2.6513013096663183E-2</v>
      </c>
      <c r="J17" s="801">
        <v>0.47949767100000001</v>
      </c>
      <c r="K17" s="802">
        <v>5.6174193599232746E-3</v>
      </c>
      <c r="L17" s="797">
        <v>85.359066196999976</v>
      </c>
      <c r="M17" s="798">
        <v>0.72935910244154589</v>
      </c>
      <c r="O17" s="799"/>
      <c r="P17" s="799"/>
      <c r="Q17" s="799"/>
    </row>
    <row r="18" spans="1:20" s="606" customFormat="1" ht="15" customHeight="1" x14ac:dyDescent="0.2">
      <c r="A18" s="1092" t="s">
        <v>422</v>
      </c>
      <c r="B18" s="803">
        <v>69.020901279999975</v>
      </c>
      <c r="C18" s="804">
        <v>0.72382442072199527</v>
      </c>
      <c r="D18" s="803">
        <v>7.2433281600000017</v>
      </c>
      <c r="E18" s="804">
        <v>7.5961016333910725E-2</v>
      </c>
      <c r="F18" s="803">
        <v>16.213982131000002</v>
      </c>
      <c r="G18" s="804">
        <v>0.17003655423098038</v>
      </c>
      <c r="H18" s="803">
        <v>2.3228458500000002</v>
      </c>
      <c r="I18" s="804">
        <v>2.4359759444200952E-2</v>
      </c>
      <c r="J18" s="803">
        <v>0.5548041720000001</v>
      </c>
      <c r="K18" s="804">
        <v>5.8182492689125669E-3</v>
      </c>
      <c r="L18" s="797">
        <v>95.355861592999986</v>
      </c>
      <c r="M18" s="805">
        <v>5.5697332886797657</v>
      </c>
      <c r="N18" s="768"/>
      <c r="O18" s="768"/>
      <c r="P18" s="768"/>
      <c r="Q18" s="768"/>
      <c r="R18" s="768"/>
      <c r="S18" s="768"/>
    </row>
    <row r="19" spans="1:20" s="606" customFormat="1" ht="18" customHeight="1" thickBot="1" x14ac:dyDescent="0.25">
      <c r="A19" s="1091" t="s">
        <v>50</v>
      </c>
      <c r="B19" s="1088">
        <v>762.83233750500005</v>
      </c>
      <c r="C19" s="1089">
        <v>0.74398492984407749</v>
      </c>
      <c r="D19" s="1088">
        <v>65.264038400000004</v>
      </c>
      <c r="E19" s="1089">
        <v>6.3651550469367615E-2</v>
      </c>
      <c r="F19" s="1088">
        <v>161.83295594943664</v>
      </c>
      <c r="G19" s="1089">
        <v>0.15783452596188885</v>
      </c>
      <c r="H19" s="1088">
        <v>28.903332729999999</v>
      </c>
      <c r="I19" s="1089">
        <v>2.8189213954564595E-2</v>
      </c>
      <c r="J19" s="1088">
        <v>6.5003857299999996</v>
      </c>
      <c r="K19" s="1089">
        <v>6.3397797701015696E-3</v>
      </c>
      <c r="L19" s="1088">
        <v>1025.3330503144366</v>
      </c>
      <c r="M19" s="1090">
        <v>5.3775504969056387</v>
      </c>
      <c r="N19" s="768"/>
      <c r="O19" s="768"/>
      <c r="P19" s="768"/>
      <c r="Q19" s="768"/>
      <c r="R19" s="768"/>
      <c r="S19" s="768"/>
      <c r="T19" s="768"/>
    </row>
    <row r="20" spans="1:20" ht="14.25" thickTop="1" x14ac:dyDescent="0.2"/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rintOptions horizontalCentered="1"/>
  <pageMargins left="0.27559055118110237" right="0.27559055118110237" top="0.35433070866141736" bottom="0.31496062992125984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U84"/>
  <sheetViews>
    <sheetView zoomScaleNormal="100" zoomScaleSheetLayoutView="100" workbookViewId="0">
      <selection activeCell="L4" sqref="L4"/>
    </sheetView>
  </sheetViews>
  <sheetFormatPr defaultColWidth="9.140625" defaultRowHeight="13.5" x14ac:dyDescent="0.2"/>
  <cols>
    <col min="1" max="1" width="9.42578125" style="14" customWidth="1"/>
    <col min="2" max="10" width="9.5703125" style="14" customWidth="1"/>
    <col min="11" max="14" width="9.140625" style="14"/>
    <col min="15" max="19" width="9.140625" style="14" hidden="1" customWidth="1"/>
    <col min="20" max="20" width="9.140625" style="14" customWidth="1"/>
    <col min="21" max="16384" width="9.140625" style="14"/>
  </cols>
  <sheetData>
    <row r="1" spans="1:18" s="66" customFormat="1" ht="24.75" customHeight="1" x14ac:dyDescent="0.2">
      <c r="A1" s="1389" t="s">
        <v>423</v>
      </c>
      <c r="B1" s="1390"/>
      <c r="C1" s="1390"/>
      <c r="D1" s="1390"/>
      <c r="E1" s="1390"/>
      <c r="F1" s="1390"/>
      <c r="G1" s="1390"/>
      <c r="H1" s="1390"/>
      <c r="I1" s="1390"/>
      <c r="J1" s="1391"/>
    </row>
    <row r="2" spans="1:18" s="66" customFormat="1" ht="16.5" customHeight="1" x14ac:dyDescent="0.2">
      <c r="A2" s="1372" t="s">
        <v>347</v>
      </c>
      <c r="B2" s="1373"/>
      <c r="C2" s="1373"/>
      <c r="D2" s="1373"/>
      <c r="E2" s="1373"/>
      <c r="F2" s="1373"/>
      <c r="G2" s="1373"/>
      <c r="H2" s="1373"/>
      <c r="I2" s="1373"/>
      <c r="J2" s="1374"/>
      <c r="O2" s="1433" t="s">
        <v>0</v>
      </c>
      <c r="P2" s="1441" t="s">
        <v>188</v>
      </c>
      <c r="Q2" s="1442"/>
      <c r="R2" s="1443"/>
    </row>
    <row r="3" spans="1:18" s="33" customFormat="1" ht="15" customHeight="1" x14ac:dyDescent="0.2">
      <c r="A3" s="1383" t="s">
        <v>0</v>
      </c>
      <c r="B3" s="1444" t="s">
        <v>116</v>
      </c>
      <c r="C3" s="1445"/>
      <c r="D3" s="1446"/>
      <c r="E3" s="1445" t="s">
        <v>89</v>
      </c>
      <c r="F3" s="1445"/>
      <c r="G3" s="1446"/>
      <c r="H3" s="1445" t="s">
        <v>370</v>
      </c>
      <c r="I3" s="1445"/>
      <c r="J3" s="1447"/>
      <c r="O3" s="1434"/>
      <c r="P3" s="287" t="s">
        <v>18</v>
      </c>
      <c r="Q3" s="287" t="s">
        <v>128</v>
      </c>
      <c r="R3" s="288" t="s">
        <v>20</v>
      </c>
    </row>
    <row r="4" spans="1:18" s="33" customFormat="1" ht="17.649999999999999" customHeight="1" x14ac:dyDescent="0.2">
      <c r="A4" s="1385"/>
      <c r="B4" s="695" t="s">
        <v>18</v>
      </c>
      <c r="C4" s="695" t="s">
        <v>128</v>
      </c>
      <c r="D4" s="695" t="s">
        <v>19</v>
      </c>
      <c r="E4" s="729" t="s">
        <v>18</v>
      </c>
      <c r="F4" s="695" t="s">
        <v>128</v>
      </c>
      <c r="G4" s="695" t="s">
        <v>20</v>
      </c>
      <c r="H4" s="729" t="s">
        <v>18</v>
      </c>
      <c r="I4" s="695" t="s">
        <v>128</v>
      </c>
      <c r="J4" s="730" t="s">
        <v>19</v>
      </c>
      <c r="O4" s="289" t="s">
        <v>95</v>
      </c>
      <c r="P4" s="290" t="s">
        <v>96</v>
      </c>
      <c r="Q4" s="291" t="s">
        <v>97</v>
      </c>
      <c r="R4" s="291" t="s">
        <v>98</v>
      </c>
    </row>
    <row r="5" spans="1:18" s="33" customFormat="1" ht="15" customHeight="1" x14ac:dyDescent="0.2">
      <c r="A5" s="595" t="s">
        <v>95</v>
      </c>
      <c r="B5" s="746" t="s">
        <v>96</v>
      </c>
      <c r="C5" s="746" t="s">
        <v>97</v>
      </c>
      <c r="D5" s="746" t="s">
        <v>98</v>
      </c>
      <c r="E5" s="596" t="s">
        <v>99</v>
      </c>
      <c r="F5" s="597" t="s">
        <v>100</v>
      </c>
      <c r="G5" s="597" t="s">
        <v>101</v>
      </c>
      <c r="H5" s="598" t="s">
        <v>102</v>
      </c>
      <c r="I5" s="597" t="s">
        <v>103</v>
      </c>
      <c r="J5" s="599" t="s">
        <v>104</v>
      </c>
      <c r="K5" s="751"/>
      <c r="L5" s="752"/>
      <c r="M5" s="752"/>
      <c r="O5" s="212" t="s">
        <v>3</v>
      </c>
      <c r="P5" s="33">
        <v>15.815</v>
      </c>
      <c r="Q5" s="43">
        <v>6.4511260406851285</v>
      </c>
      <c r="R5" s="67">
        <v>-3.177421329741644</v>
      </c>
    </row>
    <row r="6" spans="1:18" s="33" customFormat="1" ht="18.75" customHeight="1" x14ac:dyDescent="0.2">
      <c r="A6" s="77" t="s">
        <v>235</v>
      </c>
      <c r="B6" s="89">
        <v>0.73299999999999998</v>
      </c>
      <c r="C6" s="213">
        <v>0.12140344368403966</v>
      </c>
      <c r="D6" s="249">
        <v>27.036395147313698</v>
      </c>
      <c r="E6" s="73">
        <v>129.39200000000002</v>
      </c>
      <c r="F6" s="213">
        <v>21.430606255341424</v>
      </c>
      <c r="G6" s="249">
        <v>3.784269374528785</v>
      </c>
      <c r="H6" s="73">
        <v>1.2999999999999999E-2</v>
      </c>
      <c r="I6" s="213">
        <v>2.1531306519679615E-3</v>
      </c>
      <c r="J6" s="250">
        <v>0</v>
      </c>
      <c r="O6" s="77" t="s">
        <v>238</v>
      </c>
      <c r="P6" s="248"/>
      <c r="Q6" s="213" t="s">
        <v>244</v>
      </c>
      <c r="R6" s="90" t="s">
        <v>244</v>
      </c>
    </row>
    <row r="7" spans="1:18" s="33" customFormat="1" ht="18.75" customHeight="1" x14ac:dyDescent="0.2">
      <c r="A7" s="77" t="s">
        <v>238</v>
      </c>
      <c r="B7" s="89">
        <v>0.34200000000000003</v>
      </c>
      <c r="C7" s="213">
        <v>5.4076105002514051E-2</v>
      </c>
      <c r="D7" s="249">
        <v>-53.342428376534784</v>
      </c>
      <c r="E7" s="73">
        <v>132.04000000000002</v>
      </c>
      <c r="F7" s="213">
        <v>20.877803814420922</v>
      </c>
      <c r="G7" s="249">
        <v>2.0464943736861594</v>
      </c>
      <c r="H7" s="73">
        <v>1.2E-2</v>
      </c>
      <c r="I7" s="213">
        <v>1.8974071930706682E-3</v>
      </c>
      <c r="J7" s="250">
        <v>-7.6923076923076863</v>
      </c>
      <c r="O7" s="77" t="s">
        <v>251</v>
      </c>
      <c r="P7" s="248"/>
      <c r="Q7" s="213" t="s">
        <v>244</v>
      </c>
      <c r="R7" s="90" t="s">
        <v>244</v>
      </c>
    </row>
    <row r="8" spans="1:18" s="33" customFormat="1" ht="18.75" customHeight="1" x14ac:dyDescent="0.2">
      <c r="A8" s="77" t="s">
        <v>251</v>
      </c>
      <c r="B8" s="89">
        <v>0.77700000000000002</v>
      </c>
      <c r="C8" s="213">
        <v>0.12028273408691938</v>
      </c>
      <c r="D8" s="249">
        <v>127.19298245614034</v>
      </c>
      <c r="E8" s="73">
        <v>135.268</v>
      </c>
      <c r="F8" s="213">
        <v>20.940032013474145</v>
      </c>
      <c r="G8" s="249">
        <v>2.4447137231141927</v>
      </c>
      <c r="H8" s="73">
        <v>1.0999999999999999E-2</v>
      </c>
      <c r="I8" s="213">
        <v>1.7028443693128867E-3</v>
      </c>
      <c r="J8" s="250">
        <v>-8.333333333333341</v>
      </c>
      <c r="O8" s="77" t="s">
        <v>262</v>
      </c>
      <c r="P8" s="248"/>
      <c r="Q8" s="213" t="s">
        <v>244</v>
      </c>
      <c r="R8" s="90" t="s">
        <v>244</v>
      </c>
    </row>
    <row r="9" spans="1:18" s="33" customFormat="1" ht="18.75" customHeight="1" x14ac:dyDescent="0.2">
      <c r="A9" s="77" t="s">
        <v>262</v>
      </c>
      <c r="B9" s="89">
        <v>0.89500000000000002</v>
      </c>
      <c r="C9" s="213">
        <v>0.12970958097283633</v>
      </c>
      <c r="D9" s="249">
        <v>15.186615186615185</v>
      </c>
      <c r="E9" s="73">
        <v>146.65600000000001</v>
      </c>
      <c r="F9" s="213">
        <v>21.254400343186912</v>
      </c>
      <c r="G9" s="249">
        <v>8.4188425939616209</v>
      </c>
      <c r="H9" s="73">
        <v>2.1000000000000001E-2</v>
      </c>
      <c r="I9" s="213">
        <v>3.04346502841292E-3</v>
      </c>
      <c r="J9" s="250">
        <v>90.909090909090935</v>
      </c>
      <c r="O9" s="77" t="s">
        <v>280</v>
      </c>
      <c r="P9" s="248"/>
      <c r="Q9" s="213" t="s">
        <v>244</v>
      </c>
      <c r="R9" s="90" t="s">
        <v>244</v>
      </c>
    </row>
    <row r="10" spans="1:18" s="33" customFormat="1" ht="18.75" customHeight="1" x14ac:dyDescent="0.2">
      <c r="A10" s="77" t="s">
        <v>280</v>
      </c>
      <c r="B10" s="89">
        <v>0.754</v>
      </c>
      <c r="C10" s="213">
        <v>0.10289385557196158</v>
      </c>
      <c r="D10" s="249">
        <v>-15.75418994413408</v>
      </c>
      <c r="E10" s="73">
        <v>159.98399999999995</v>
      </c>
      <c r="F10" s="213">
        <v>21.832056485178644</v>
      </c>
      <c r="G10" s="249">
        <v>9.0879336679030835</v>
      </c>
      <c r="H10" s="73">
        <v>1.6E-2</v>
      </c>
      <c r="I10" s="213">
        <v>2.1834239909169569E-3</v>
      </c>
      <c r="J10" s="250">
        <v>-23.809523809523814</v>
      </c>
      <c r="O10" s="77" t="s">
        <v>296</v>
      </c>
      <c r="P10" s="248"/>
      <c r="Q10" s="213" t="s">
        <v>244</v>
      </c>
      <c r="R10" s="90" t="s">
        <v>244</v>
      </c>
    </row>
    <row r="11" spans="1:18" s="33" customFormat="1" ht="18.75" customHeight="1" x14ac:dyDescent="0.2">
      <c r="A11" s="77" t="s">
        <v>296</v>
      </c>
      <c r="B11" s="89">
        <v>0.56200000000000006</v>
      </c>
      <c r="C11" s="213">
        <v>7.9471022772266045E-2</v>
      </c>
      <c r="D11" s="249">
        <v>-25.464190981432356</v>
      </c>
      <c r="E11" s="73">
        <v>147.07599999999996</v>
      </c>
      <c r="F11" s="213">
        <v>20.797651504010314</v>
      </c>
      <c r="G11" s="249">
        <v>-8.0683068306830634</v>
      </c>
      <c r="H11" s="73">
        <v>0.01</v>
      </c>
      <c r="I11" s="213">
        <v>1.4140751382965486E-3</v>
      </c>
      <c r="J11" s="250">
        <v>-37.5</v>
      </c>
      <c r="O11" s="77" t="s">
        <v>307</v>
      </c>
      <c r="P11" s="248"/>
      <c r="Q11" s="213" t="s">
        <v>244</v>
      </c>
      <c r="R11" s="90" t="s">
        <v>244</v>
      </c>
    </row>
    <row r="12" spans="1:18" s="33" customFormat="1" ht="18.75" customHeight="1" x14ac:dyDescent="0.2">
      <c r="A12" s="77" t="s">
        <v>307</v>
      </c>
      <c r="B12" s="89">
        <v>0.09</v>
      </c>
      <c r="C12" s="213">
        <v>1.3026788867595718E-2</v>
      </c>
      <c r="D12" s="249">
        <v>-83.985765124555172</v>
      </c>
      <c r="E12" s="73">
        <v>146.25299999999999</v>
      </c>
      <c r="F12" s="213">
        <v>21.168966136138625</v>
      </c>
      <c r="G12" s="249">
        <v>-0.55957464168183746</v>
      </c>
      <c r="H12" s="87">
        <v>8.0000000000000002E-3</v>
      </c>
      <c r="I12" s="213">
        <v>1.1579367882307305E-3</v>
      </c>
      <c r="J12" s="250">
        <v>-20</v>
      </c>
      <c r="O12" s="77" t="s">
        <v>348</v>
      </c>
      <c r="P12" s="248"/>
      <c r="Q12" s="213" t="s">
        <v>244</v>
      </c>
      <c r="R12" s="90" t="s">
        <v>244</v>
      </c>
    </row>
    <row r="13" spans="1:18" s="33" customFormat="1" ht="18.75" customHeight="1" x14ac:dyDescent="0.2">
      <c r="A13" s="77" t="s">
        <v>348</v>
      </c>
      <c r="B13" s="89">
        <v>0</v>
      </c>
      <c r="C13" s="213">
        <v>0</v>
      </c>
      <c r="D13" s="249">
        <v>-100</v>
      </c>
      <c r="E13" s="73">
        <v>166.42832865</v>
      </c>
      <c r="F13" s="213">
        <v>20.315624996713996</v>
      </c>
      <c r="G13" s="249">
        <v>13.79481354228632</v>
      </c>
      <c r="H13" s="73">
        <v>1.7717E-2</v>
      </c>
      <c r="I13" s="213">
        <v>2.1626842676748946E-3</v>
      </c>
      <c r="J13" s="250">
        <v>121.46249999999999</v>
      </c>
      <c r="O13" s="292" t="s">
        <v>356</v>
      </c>
      <c r="P13" s="293"/>
      <c r="Q13" s="294" t="s">
        <v>244</v>
      </c>
      <c r="R13" s="295" t="s">
        <v>244</v>
      </c>
    </row>
    <row r="14" spans="1:18" s="33" customFormat="1" ht="18.75" customHeight="1" x14ac:dyDescent="0.2">
      <c r="A14" s="77" t="s">
        <v>356</v>
      </c>
      <c r="B14" s="89">
        <v>0.18099999999999999</v>
      </c>
      <c r="C14" s="213">
        <v>2.0629860412209683E-2</v>
      </c>
      <c r="D14" s="249">
        <v>100</v>
      </c>
      <c r="E14" s="73">
        <v>176.136</v>
      </c>
      <c r="F14" s="213">
        <v>20.075475655055055</v>
      </c>
      <c r="G14" s="249">
        <v>5.8329440839457707</v>
      </c>
      <c r="H14" s="73">
        <v>0.01</v>
      </c>
      <c r="I14" s="213">
        <v>1.1397712934922478E-3</v>
      </c>
      <c r="J14" s="250">
        <v>-43.557035615510522</v>
      </c>
      <c r="O14" s="292"/>
      <c r="P14" s="293"/>
      <c r="Q14" s="294"/>
      <c r="R14" s="295"/>
    </row>
    <row r="15" spans="1:18" s="33" customFormat="1" ht="18.75" customHeight="1" x14ac:dyDescent="0.2">
      <c r="A15" s="1209" t="s">
        <v>443</v>
      </c>
      <c r="B15" s="1210">
        <v>0.16800000000000001</v>
      </c>
      <c r="C15" s="1211">
        <v>1.7266027344043068E-2</v>
      </c>
      <c r="D15" s="1212">
        <v>-7.1823204419889422</v>
      </c>
      <c r="E15" s="1213">
        <v>201.16299999999998</v>
      </c>
      <c r="F15" s="1211">
        <v>20.674320586962711</v>
      </c>
      <c r="G15" s="1212">
        <v>14.208906753872002</v>
      </c>
      <c r="H15" s="1213">
        <v>4.0000000000000001E-3</v>
      </c>
      <c r="I15" s="1211">
        <v>4.1109588914388259E-4</v>
      </c>
      <c r="J15" s="1214">
        <v>-60</v>
      </c>
    </row>
    <row r="16" spans="1:18" s="33" customFormat="1" ht="18.75" customHeight="1" x14ac:dyDescent="0.2">
      <c r="A16" s="1082" t="s">
        <v>482</v>
      </c>
      <c r="B16" s="1083">
        <v>0.26253899999999997</v>
      </c>
      <c r="C16" s="1084">
        <v>2.56052411379393E-2</v>
      </c>
      <c r="D16" s="1085">
        <v>56.273214285714253</v>
      </c>
      <c r="E16" s="1087">
        <v>207.68981463999992</v>
      </c>
      <c r="F16" s="1084">
        <v>20.255839268646238</v>
      </c>
      <c r="G16" s="1085">
        <v>3.244540318050507</v>
      </c>
      <c r="H16" s="1087">
        <v>2.8869999999999998E-3</v>
      </c>
      <c r="I16" s="1084">
        <v>2.8156704781091856E-4</v>
      </c>
      <c r="J16" s="1086">
        <v>-27.825000000000006</v>
      </c>
    </row>
    <row r="17" spans="1:15" s="33" customFormat="1" ht="23.45" customHeight="1" x14ac:dyDescent="0.2">
      <c r="A17" s="212"/>
      <c r="J17" s="101"/>
    </row>
    <row r="18" spans="1:15" s="33" customFormat="1" ht="15.75" customHeight="1" x14ac:dyDescent="0.2">
      <c r="A18" s="1435" t="s">
        <v>0</v>
      </c>
      <c r="B18" s="1436" t="s">
        <v>117</v>
      </c>
      <c r="C18" s="1436"/>
      <c r="D18" s="1436"/>
      <c r="E18" s="1436" t="s">
        <v>138</v>
      </c>
      <c r="F18" s="1436"/>
      <c r="G18" s="1436"/>
      <c r="H18" s="1436" t="s">
        <v>145</v>
      </c>
      <c r="I18" s="1436"/>
      <c r="J18" s="1437"/>
    </row>
    <row r="19" spans="1:15" s="33" customFormat="1" ht="15.75" customHeight="1" x14ac:dyDescent="0.2">
      <c r="A19" s="1435"/>
      <c r="B19" s="695" t="s">
        <v>18</v>
      </c>
      <c r="C19" s="695" t="s">
        <v>128</v>
      </c>
      <c r="D19" s="695" t="s">
        <v>19</v>
      </c>
      <c r="E19" s="695" t="s">
        <v>18</v>
      </c>
      <c r="F19" s="695" t="s">
        <v>128</v>
      </c>
      <c r="G19" s="695" t="s">
        <v>19</v>
      </c>
      <c r="H19" s="695" t="s">
        <v>18</v>
      </c>
      <c r="I19" s="695" t="s">
        <v>128</v>
      </c>
      <c r="J19" s="730" t="s">
        <v>19</v>
      </c>
    </row>
    <row r="20" spans="1:15" s="33" customFormat="1" ht="15" customHeight="1" x14ac:dyDescent="0.2">
      <c r="A20" s="757" t="s">
        <v>105</v>
      </c>
      <c r="B20" s="598" t="s">
        <v>106</v>
      </c>
      <c r="C20" s="597" t="s">
        <v>107</v>
      </c>
      <c r="D20" s="599" t="s">
        <v>108</v>
      </c>
      <c r="E20" s="747" t="s">
        <v>109</v>
      </c>
      <c r="F20" s="597" t="s">
        <v>110</v>
      </c>
      <c r="G20" s="597" t="s">
        <v>111</v>
      </c>
      <c r="H20" s="596" t="s">
        <v>112</v>
      </c>
      <c r="I20" s="597" t="s">
        <v>113</v>
      </c>
      <c r="J20" s="599" t="s">
        <v>144</v>
      </c>
      <c r="K20" s="418"/>
      <c r="L20" s="751"/>
      <c r="M20" s="752"/>
      <c r="N20" s="752"/>
      <c r="O20" s="750" t="s">
        <v>165</v>
      </c>
    </row>
    <row r="21" spans="1:15" s="33" customFormat="1" ht="18.75" customHeight="1" x14ac:dyDescent="0.2">
      <c r="A21" s="77" t="s">
        <v>235</v>
      </c>
      <c r="B21" s="32">
        <v>122.04400000000001</v>
      </c>
      <c r="C21" s="213">
        <v>20.213590560675222</v>
      </c>
      <c r="D21" s="249">
        <v>4.4915152656723789</v>
      </c>
      <c r="E21" s="32">
        <v>74.242999999999995</v>
      </c>
      <c r="F21" s="213">
        <v>12.296529153389026</v>
      </c>
      <c r="G21" s="249">
        <v>17.666730062127549</v>
      </c>
      <c r="H21" s="32">
        <v>38.552999999999997</v>
      </c>
      <c r="I21" s="213">
        <v>6.3853573865631388</v>
      </c>
      <c r="J21" s="250">
        <v>3.6231689289074023</v>
      </c>
    </row>
    <row r="22" spans="1:15" s="33" customFormat="1" ht="18.75" customHeight="1" x14ac:dyDescent="0.2">
      <c r="A22" s="77" t="s">
        <v>238</v>
      </c>
      <c r="B22" s="32">
        <v>118.07200000000002</v>
      </c>
      <c r="C22" s="213">
        <v>18.669221841686667</v>
      </c>
      <c r="D22" s="249">
        <v>-3.2545639277637521</v>
      </c>
      <c r="E22" s="32">
        <v>85.205000000000013</v>
      </c>
      <c r="F22" s="213">
        <v>13.472381657132193</v>
      </c>
      <c r="G22" s="249">
        <v>14.765028352841368</v>
      </c>
      <c r="H22" s="32">
        <v>36.443999999999996</v>
      </c>
      <c r="I22" s="213">
        <v>5.7624256453556191</v>
      </c>
      <c r="J22" s="250">
        <v>-5.470391409228859</v>
      </c>
    </row>
    <row r="23" spans="1:15" s="33" customFormat="1" ht="18.75" customHeight="1" x14ac:dyDescent="0.2">
      <c r="A23" s="77" t="s">
        <v>251</v>
      </c>
      <c r="B23" s="32">
        <v>120.739</v>
      </c>
      <c r="C23" s="213">
        <v>18.69088420967897</v>
      </c>
      <c r="D23" s="249">
        <v>2.2587912460193671</v>
      </c>
      <c r="E23" s="32">
        <v>87.742999999999995</v>
      </c>
      <c r="F23" s="213">
        <v>13.582970317874603</v>
      </c>
      <c r="G23" s="249">
        <v>2.9786984331905195</v>
      </c>
      <c r="H23" s="32">
        <v>34.954000000000001</v>
      </c>
      <c r="I23" s="213">
        <v>5.4110201895420591</v>
      </c>
      <c r="J23" s="250">
        <v>-4.0884644934694192</v>
      </c>
    </row>
    <row r="24" spans="1:15" s="33" customFormat="1" ht="18.75" customHeight="1" x14ac:dyDescent="0.2">
      <c r="A24" s="77" t="s">
        <v>262</v>
      </c>
      <c r="B24" s="32">
        <v>126.56400000000001</v>
      </c>
      <c r="C24" s="213">
        <v>18.342528945526325</v>
      </c>
      <c r="D24" s="249">
        <v>4.8244560581088152</v>
      </c>
      <c r="E24" s="32">
        <v>119.92999999999999</v>
      </c>
      <c r="F24" s="213">
        <v>17.381083850360071</v>
      </c>
      <c r="G24" s="249">
        <v>36.68326818093751</v>
      </c>
      <c r="H24" s="32">
        <v>44.07</v>
      </c>
      <c r="I24" s="213">
        <v>6.3869287524836844</v>
      </c>
      <c r="J24" s="250">
        <v>26.079990845110714</v>
      </c>
    </row>
    <row r="25" spans="1:15" s="33" customFormat="1" ht="18.75" customHeight="1" x14ac:dyDescent="0.2">
      <c r="A25" s="77" t="s">
        <v>280</v>
      </c>
      <c r="B25" s="32">
        <v>136.06099999999998</v>
      </c>
      <c r="C25" s="213">
        <v>18.5674282267595</v>
      </c>
      <c r="D25" s="249">
        <v>7.503713536234609</v>
      </c>
      <c r="E25" s="32">
        <v>103.404</v>
      </c>
      <c r="F25" s="213">
        <v>14.11092339729856</v>
      </c>
      <c r="G25" s="249">
        <v>-13.779704827816225</v>
      </c>
      <c r="H25" s="32">
        <v>51.792999999999999</v>
      </c>
      <c r="I25" s="213">
        <v>7.067879922597621</v>
      </c>
      <c r="J25" s="250">
        <v>17.524393011118672</v>
      </c>
    </row>
    <row r="26" spans="1:15" s="33" customFormat="1" ht="18.75" customHeight="1" x14ac:dyDescent="0.2">
      <c r="A26" s="77" t="s">
        <v>296</v>
      </c>
      <c r="B26" s="32">
        <v>132.41800000000001</v>
      </c>
      <c r="C26" s="213">
        <v>18.724900166295239</v>
      </c>
      <c r="D26" s="249">
        <v>-2.6774755440574247</v>
      </c>
      <c r="E26" s="32">
        <v>109.283</v>
      </c>
      <c r="F26" s="213">
        <v>15.453437333846171</v>
      </c>
      <c r="G26" s="249">
        <v>5.6854667130865399</v>
      </c>
      <c r="H26" s="32">
        <v>50.007999999999996</v>
      </c>
      <c r="I26" s="213">
        <v>7.0715069515933795</v>
      </c>
      <c r="J26" s="250">
        <v>-3.4464116772536899</v>
      </c>
    </row>
    <row r="27" spans="1:15" s="33" customFormat="1" ht="18.75" customHeight="1" x14ac:dyDescent="0.2">
      <c r="A27" s="77" t="s">
        <v>307</v>
      </c>
      <c r="B27" s="89">
        <v>122.238</v>
      </c>
      <c r="C27" s="213">
        <v>17.692984639968504</v>
      </c>
      <c r="D27" s="249">
        <v>-7.6877765862647118</v>
      </c>
      <c r="E27" s="89">
        <v>105.384</v>
      </c>
      <c r="F27" s="213">
        <v>15.253501311363411</v>
      </c>
      <c r="G27" s="249">
        <v>-3.5678010303523888</v>
      </c>
      <c r="H27" s="89">
        <v>46.570999999999998</v>
      </c>
      <c r="I27" s="213">
        <v>6.7407842705866674</v>
      </c>
      <c r="J27" s="250">
        <v>-6.8729003359462446</v>
      </c>
    </row>
    <row r="28" spans="1:15" s="33" customFormat="1" ht="18.75" customHeight="1" x14ac:dyDescent="0.2">
      <c r="A28" s="77" t="s">
        <v>348</v>
      </c>
      <c r="B28" s="32">
        <v>138.55975354</v>
      </c>
      <c r="C28" s="213">
        <v>16.913755100404625</v>
      </c>
      <c r="D28" s="249">
        <v>13.352438308872857</v>
      </c>
      <c r="E28" s="32">
        <v>115.331648</v>
      </c>
      <c r="F28" s="213">
        <v>14.078339487194148</v>
      </c>
      <c r="G28" s="249">
        <v>9.4394291353526167</v>
      </c>
      <c r="H28" s="32">
        <v>62.7548642</v>
      </c>
      <c r="I28" s="213">
        <v>7.6603802859070074</v>
      </c>
      <c r="J28" s="250">
        <v>34.750948444310843</v>
      </c>
    </row>
    <row r="29" spans="1:15" s="33" customFormat="1" ht="18.75" customHeight="1" x14ac:dyDescent="0.2">
      <c r="A29" s="77" t="s">
        <v>356</v>
      </c>
      <c r="B29" s="32">
        <v>150.691</v>
      </c>
      <c r="C29" s="213">
        <v>17.175327598764031</v>
      </c>
      <c r="D29" s="249">
        <v>8.7552454086156413</v>
      </c>
      <c r="E29" s="32">
        <v>121.328</v>
      </c>
      <c r="F29" s="213">
        <v>13.828617149682746</v>
      </c>
      <c r="G29" s="249">
        <v>5.1992251077518645</v>
      </c>
      <c r="H29" s="32">
        <v>61.32</v>
      </c>
      <c r="I29" s="213">
        <v>6.9890775716944633</v>
      </c>
      <c r="J29" s="250">
        <v>-2.2864589355608866</v>
      </c>
    </row>
    <row r="30" spans="1:15" s="33" customFormat="1" ht="18.75" customHeight="1" x14ac:dyDescent="0.2">
      <c r="A30" s="1209" t="s">
        <v>443</v>
      </c>
      <c r="B30" s="1210">
        <v>182.30399999999997</v>
      </c>
      <c r="C30" s="1211">
        <v>18.736106243621592</v>
      </c>
      <c r="D30" s="1212">
        <v>20.978691494515246</v>
      </c>
      <c r="E30" s="1210">
        <v>130.56100000000001</v>
      </c>
      <c r="F30" s="1211">
        <v>13.418272595628613</v>
      </c>
      <c r="G30" s="1212">
        <v>7.6099498879071641</v>
      </c>
      <c r="H30" s="1210">
        <v>70.594999999999999</v>
      </c>
      <c r="I30" s="1211">
        <v>7.2553285735280975</v>
      </c>
      <c r="J30" s="1214">
        <v>15.125570776255707</v>
      </c>
    </row>
    <row r="31" spans="1:15" s="33" customFormat="1" ht="16.5" customHeight="1" x14ac:dyDescent="0.2">
      <c r="A31" s="1082" t="s">
        <v>482</v>
      </c>
      <c r="B31" s="1083">
        <v>202.23522542343665</v>
      </c>
      <c r="C31" s="1084">
        <v>19.723857078577307</v>
      </c>
      <c r="D31" s="1085">
        <v>10.932961110802108</v>
      </c>
      <c r="E31" s="1083">
        <v>140.31579107599998</v>
      </c>
      <c r="F31" s="1084">
        <v>13.684898875830605</v>
      </c>
      <c r="G31" s="1085">
        <v>7.4714432916414353</v>
      </c>
      <c r="H31" s="1083">
        <v>70.340251100000003</v>
      </c>
      <c r="I31" s="1084">
        <v>6.8602344456202706</v>
      </c>
      <c r="J31" s="1086">
        <v>-0.36085969261278505</v>
      </c>
    </row>
    <row r="32" spans="1:15" s="33" customFormat="1" ht="16.5" customHeight="1" x14ac:dyDescent="0.2">
      <c r="A32" s="212"/>
      <c r="C32" s="43"/>
      <c r="D32" s="43"/>
      <c r="E32" s="18"/>
      <c r="F32" s="43"/>
      <c r="G32" s="43"/>
      <c r="H32" s="18"/>
      <c r="I32" s="43"/>
      <c r="J32" s="97"/>
    </row>
    <row r="33" spans="1:21" s="33" customFormat="1" ht="15.75" customHeight="1" x14ac:dyDescent="0.2">
      <c r="A33" s="1435" t="s">
        <v>0</v>
      </c>
      <c r="B33" s="1436" t="s">
        <v>49</v>
      </c>
      <c r="C33" s="1436"/>
      <c r="D33" s="1436"/>
      <c r="E33" s="1436" t="s">
        <v>219</v>
      </c>
      <c r="F33" s="1436"/>
      <c r="G33" s="1436"/>
      <c r="H33" s="1436" t="s">
        <v>236</v>
      </c>
      <c r="I33" s="1436"/>
      <c r="J33" s="1437"/>
    </row>
    <row r="34" spans="1:21" s="33" customFormat="1" ht="14.25" customHeight="1" x14ac:dyDescent="0.2">
      <c r="A34" s="1435"/>
      <c r="B34" s="672" t="s">
        <v>18</v>
      </c>
      <c r="C34" s="672" t="s">
        <v>128</v>
      </c>
      <c r="D34" s="672" t="s">
        <v>20</v>
      </c>
      <c r="E34" s="672" t="s">
        <v>18</v>
      </c>
      <c r="F34" s="672" t="s">
        <v>128</v>
      </c>
      <c r="G34" s="672" t="s">
        <v>20</v>
      </c>
      <c r="H34" s="672" t="s">
        <v>18</v>
      </c>
      <c r="I34" s="672" t="s">
        <v>128</v>
      </c>
      <c r="J34" s="731" t="s">
        <v>19</v>
      </c>
    </row>
    <row r="35" spans="1:21" s="33" customFormat="1" ht="15" customHeight="1" x14ac:dyDescent="0.2">
      <c r="A35" s="757" t="s">
        <v>161</v>
      </c>
      <c r="B35" s="596" t="s">
        <v>162</v>
      </c>
      <c r="C35" s="600" t="s">
        <v>163</v>
      </c>
      <c r="D35" s="597" t="s">
        <v>164</v>
      </c>
      <c r="E35" s="747" t="s">
        <v>165</v>
      </c>
      <c r="F35" s="602" t="s">
        <v>166</v>
      </c>
      <c r="G35" s="603" t="s">
        <v>167</v>
      </c>
      <c r="H35" s="604" t="s">
        <v>168</v>
      </c>
      <c r="I35" s="603" t="s">
        <v>169</v>
      </c>
      <c r="J35" s="605" t="s">
        <v>170</v>
      </c>
      <c r="K35" s="418"/>
      <c r="L35" s="748"/>
      <c r="M35" s="749"/>
      <c r="N35" s="749"/>
      <c r="O35" s="748"/>
      <c r="T35" s="418"/>
      <c r="U35" s="418"/>
    </row>
    <row r="36" spans="1:21" s="33" customFormat="1" ht="18.75" customHeight="1" x14ac:dyDescent="0.2">
      <c r="A36" s="95" t="s">
        <v>235</v>
      </c>
      <c r="B36" s="32">
        <v>2.524</v>
      </c>
      <c r="C36" s="213">
        <v>0.41803859735131804</v>
      </c>
      <c r="D36" s="249">
        <v>-55.966503838101886</v>
      </c>
      <c r="E36" s="32">
        <v>125.38199999999999</v>
      </c>
      <c r="F36" s="213">
        <v>20.766448261926683</v>
      </c>
      <c r="G36" s="249">
        <v>7.352198296159929</v>
      </c>
      <c r="H36" s="32">
        <v>52.661999999999999</v>
      </c>
      <c r="I36" s="213">
        <v>8.7221666456874445</v>
      </c>
      <c r="J36" s="250">
        <v>9.9599097970433395</v>
      </c>
    </row>
    <row r="37" spans="1:21" s="33" customFormat="1" ht="18.75" customHeight="1" x14ac:dyDescent="0.2">
      <c r="A37" s="95" t="s">
        <v>238</v>
      </c>
      <c r="B37" s="32">
        <v>3.7120000000000002</v>
      </c>
      <c r="C37" s="213">
        <v>0.58693129172319347</v>
      </c>
      <c r="D37" s="249">
        <v>47.068145800316962</v>
      </c>
      <c r="E37" s="32">
        <v>140.63900000000001</v>
      </c>
      <c r="F37" s="213">
        <v>22.237454185522143</v>
      </c>
      <c r="G37" s="249">
        <v>12.168413328866999</v>
      </c>
      <c r="H37" s="32">
        <v>58.686999999999998</v>
      </c>
      <c r="I37" s="213">
        <v>9.2794279949781924</v>
      </c>
      <c r="J37" s="250">
        <v>11.440887167217346</v>
      </c>
    </row>
    <row r="38" spans="1:21" s="33" customFormat="1" ht="18.75" customHeight="1" x14ac:dyDescent="0.2">
      <c r="A38" s="95" t="s">
        <v>251</v>
      </c>
      <c r="B38" s="32">
        <v>2.3079999999999998</v>
      </c>
      <c r="C38" s="213">
        <v>0.35728770948855842</v>
      </c>
      <c r="D38" s="249">
        <v>-37.823275862068975</v>
      </c>
      <c r="E38" s="32">
        <v>143.28700000000001</v>
      </c>
      <c r="F38" s="213">
        <v>22.18140555870324</v>
      </c>
      <c r="G38" s="249">
        <v>1.8828347755601191</v>
      </c>
      <c r="H38" s="32">
        <v>60.790999999999997</v>
      </c>
      <c r="I38" s="213">
        <v>9.4106920049908815</v>
      </c>
      <c r="J38" s="250">
        <v>3.5851210659941715</v>
      </c>
    </row>
    <row r="39" spans="1:21" s="33" customFormat="1" ht="18.75" customHeight="1" x14ac:dyDescent="0.2">
      <c r="A39" s="95" t="s">
        <v>262</v>
      </c>
      <c r="B39" s="32">
        <v>1.5289999999999999</v>
      </c>
      <c r="C39" s="213">
        <v>0.22159323944968351</v>
      </c>
      <c r="D39" s="249">
        <v>-33.752166377816287</v>
      </c>
      <c r="E39" s="32">
        <v>138.53800000000001</v>
      </c>
      <c r="F39" s="213">
        <v>20.077883719346147</v>
      </c>
      <c r="G39" s="249">
        <v>-3.3143271894868307</v>
      </c>
      <c r="H39" s="32">
        <v>64.623000000000005</v>
      </c>
      <c r="I39" s="213">
        <v>9.3656114538632433</v>
      </c>
      <c r="J39" s="250">
        <v>6.3035646724021781</v>
      </c>
    </row>
    <row r="40" spans="1:21" s="33" customFormat="1" ht="18.75" customHeight="1" x14ac:dyDescent="0.2">
      <c r="A40" s="95" t="s">
        <v>280</v>
      </c>
      <c r="B40" s="32"/>
      <c r="C40" s="213"/>
      <c r="D40" s="249"/>
      <c r="E40" s="32">
        <v>142.464</v>
      </c>
      <c r="F40" s="213">
        <v>19.441207215124582</v>
      </c>
      <c r="G40" s="249">
        <v>2.8338795132021448</v>
      </c>
      <c r="H40" s="32">
        <v>68.426000000000002</v>
      </c>
      <c r="I40" s="213">
        <v>9.3376856251552294</v>
      </c>
      <c r="J40" s="250">
        <v>5.8849016603995432</v>
      </c>
    </row>
    <row r="41" spans="1:21" s="33" customFormat="1" ht="18.75" customHeight="1" x14ac:dyDescent="0.2">
      <c r="A41" s="95" t="s">
        <v>296</v>
      </c>
      <c r="B41" s="32"/>
      <c r="C41" s="213"/>
      <c r="D41" s="249"/>
      <c r="E41" s="32">
        <v>135.87800000000001</v>
      </c>
      <c r="F41" s="213">
        <v>19.214170164145845</v>
      </c>
      <c r="G41" s="249">
        <v>-4.6229222821203839</v>
      </c>
      <c r="H41" s="32">
        <v>64.122</v>
      </c>
      <c r="I41" s="213">
        <v>9.0673326017851288</v>
      </c>
      <c r="J41" s="250">
        <v>-6.2900067225908307</v>
      </c>
    </row>
    <row r="42" spans="1:21" s="33" customFormat="1" ht="17.649999999999999" customHeight="1" x14ac:dyDescent="0.2">
      <c r="A42" s="95" t="s">
        <v>307</v>
      </c>
      <c r="B42" s="89"/>
      <c r="C42" s="213"/>
      <c r="D42" s="249"/>
      <c r="E42" s="89">
        <v>151.911</v>
      </c>
      <c r="F42" s="213">
        <v>21.987916929614812</v>
      </c>
      <c r="G42" s="249">
        <v>11.799555483595569</v>
      </c>
      <c r="H42" s="89">
        <v>50.533000000000001</v>
      </c>
      <c r="I42" s="213">
        <v>7.3142524649579377</v>
      </c>
      <c r="J42" s="250">
        <v>-21.192414459935744</v>
      </c>
    </row>
    <row r="43" spans="1:21" s="33" customFormat="1" ht="18.75" customHeight="1" x14ac:dyDescent="0.2">
      <c r="A43" s="95" t="s">
        <v>348</v>
      </c>
      <c r="B43" s="32"/>
      <c r="C43" s="213"/>
      <c r="D43" s="249"/>
      <c r="E43" s="32">
        <v>193.63882489999997</v>
      </c>
      <c r="F43" s="213">
        <v>23.637164318015664</v>
      </c>
      <c r="G43" s="249">
        <v>27.468599969719097</v>
      </c>
      <c r="H43" s="32">
        <v>67.742999999999995</v>
      </c>
      <c r="I43" s="213">
        <v>8.2692735985268584</v>
      </c>
      <c r="J43" s="250">
        <v>34.056952882274935</v>
      </c>
    </row>
    <row r="44" spans="1:21" s="33" customFormat="1" ht="18.75" customHeight="1" x14ac:dyDescent="0.2">
      <c r="A44" s="95" t="s">
        <v>356</v>
      </c>
      <c r="B44" s="32"/>
      <c r="C44" s="213"/>
      <c r="D44" s="249"/>
      <c r="E44" s="32">
        <v>218.023</v>
      </c>
      <c r="F44" s="213">
        <v>24.849635672106032</v>
      </c>
      <c r="G44" s="249">
        <v>12.592606422081229</v>
      </c>
      <c r="H44" s="32">
        <v>69.192999999999998</v>
      </c>
      <c r="I44" s="213">
        <v>7.8864195110609101</v>
      </c>
      <c r="J44" s="250">
        <v>2.1404425549503312</v>
      </c>
    </row>
    <row r="45" spans="1:21" s="33" customFormat="1" ht="17.649999999999999" customHeight="1" thickBot="1" x14ac:dyDescent="0.25">
      <c r="A45" s="1215" t="s">
        <v>443</v>
      </c>
      <c r="B45" s="1216"/>
      <c r="C45" s="1217"/>
      <c r="D45" s="1218"/>
      <c r="E45" s="1216">
        <v>231.78899999999999</v>
      </c>
      <c r="F45" s="1217">
        <v>23.821876262192848</v>
      </c>
      <c r="G45" s="1218">
        <v>6.3140127417749463</v>
      </c>
      <c r="H45" s="1216">
        <v>72.350999999999999</v>
      </c>
      <c r="I45" s="1217">
        <v>7.4357996688622627</v>
      </c>
      <c r="J45" s="1219">
        <v>4.564045495931671</v>
      </c>
    </row>
    <row r="46" spans="1:21" s="33" customFormat="1" ht="17.649999999999999" customHeight="1" thickTop="1" thickBot="1" x14ac:dyDescent="0.25">
      <c r="A46" s="1082" t="s">
        <v>482</v>
      </c>
      <c r="B46" s="1078"/>
      <c r="C46" s="1079"/>
      <c r="D46" s="1080"/>
      <c r="E46" s="1078">
        <v>254.62760707499999</v>
      </c>
      <c r="F46" s="1079">
        <v>24.833648637085666</v>
      </c>
      <c r="G46" s="1080">
        <v>9.8531884925514159</v>
      </c>
      <c r="H46" s="1078">
        <v>67.761328590000005</v>
      </c>
      <c r="I46" s="1079">
        <v>6.6087139753487696</v>
      </c>
      <c r="J46" s="1081">
        <v>-6.3436184848861714</v>
      </c>
    </row>
    <row r="47" spans="1:21" s="33" customFormat="1" ht="14.25" thickTop="1" thickBot="1" x14ac:dyDescent="0.25">
      <c r="A47" s="113"/>
      <c r="B47" s="115"/>
      <c r="C47" s="115"/>
      <c r="D47" s="115"/>
      <c r="E47" s="115"/>
      <c r="F47" s="115"/>
      <c r="G47" s="115"/>
      <c r="H47" s="115"/>
      <c r="I47" s="115"/>
      <c r="J47" s="216" t="s">
        <v>173</v>
      </c>
    </row>
    <row r="48" spans="1:21" s="33" customFormat="1" ht="12.75" x14ac:dyDescent="0.2">
      <c r="A48" s="299"/>
      <c r="B48" s="214"/>
      <c r="C48" s="214"/>
      <c r="D48" s="214"/>
      <c r="E48" s="214"/>
      <c r="F48" s="214"/>
      <c r="G48" s="214"/>
      <c r="H48" s="214"/>
      <c r="I48" s="214"/>
      <c r="J48" s="300"/>
    </row>
    <row r="49" spans="1:16" s="33" customFormat="1" ht="15.75" customHeight="1" x14ac:dyDescent="0.2">
      <c r="A49" s="1385" t="s">
        <v>0</v>
      </c>
      <c r="B49" s="1440" t="s">
        <v>132</v>
      </c>
      <c r="C49" s="1440"/>
      <c r="D49" s="1440"/>
      <c r="E49" s="1440" t="s">
        <v>139</v>
      </c>
      <c r="F49" s="1440"/>
      <c r="G49" s="1440"/>
      <c r="H49" s="1440" t="s">
        <v>133</v>
      </c>
      <c r="I49" s="1440"/>
      <c r="J49" s="1448"/>
    </row>
    <row r="50" spans="1:16" s="33" customFormat="1" ht="15.75" customHeight="1" x14ac:dyDescent="0.2">
      <c r="A50" s="1435"/>
      <c r="B50" s="695" t="s">
        <v>18</v>
      </c>
      <c r="C50" s="695" t="s">
        <v>128</v>
      </c>
      <c r="D50" s="695" t="s">
        <v>20</v>
      </c>
      <c r="E50" s="695" t="s">
        <v>18</v>
      </c>
      <c r="F50" s="695" t="s">
        <v>128</v>
      </c>
      <c r="G50" s="695" t="s">
        <v>20</v>
      </c>
      <c r="H50" s="1449" t="s">
        <v>18</v>
      </c>
      <c r="I50" s="1449"/>
      <c r="J50" s="730" t="s">
        <v>20</v>
      </c>
    </row>
    <row r="51" spans="1:16" s="33" customFormat="1" ht="15" customHeight="1" x14ac:dyDescent="0.2">
      <c r="A51" s="757" t="s">
        <v>442</v>
      </c>
      <c r="B51" s="604" t="s">
        <v>153</v>
      </c>
      <c r="C51" s="603" t="s">
        <v>154</v>
      </c>
      <c r="D51" s="603" t="s">
        <v>155</v>
      </c>
      <c r="E51" s="747" t="s">
        <v>156</v>
      </c>
      <c r="F51" s="747" t="s">
        <v>157</v>
      </c>
      <c r="G51" s="1153" t="s">
        <v>158</v>
      </c>
      <c r="H51" s="1453" t="s">
        <v>159</v>
      </c>
      <c r="I51" s="1453"/>
      <c r="J51" s="1154" t="s">
        <v>160</v>
      </c>
      <c r="K51" s="754"/>
      <c r="L51" s="751"/>
      <c r="M51" s="755"/>
      <c r="N51" s="756"/>
      <c r="O51" s="753"/>
      <c r="P51" s="601" t="s">
        <v>371</v>
      </c>
    </row>
    <row r="52" spans="1:16" s="33" customFormat="1" ht="16.149999999999999" hidden="1" customHeight="1" x14ac:dyDescent="0.2">
      <c r="A52" s="301" t="s">
        <v>3</v>
      </c>
      <c r="B52" s="296">
        <v>24.004000000000001</v>
      </c>
      <c r="C52" s="297" t="e">
        <f>(B52)*100/$H52</f>
        <v>#REF!</v>
      </c>
      <c r="D52" s="298"/>
      <c r="E52" s="296">
        <v>12.895</v>
      </c>
      <c r="F52" s="297" t="e">
        <f t="shared" ref="F52:F72" si="0">(E52)*100/$H52</f>
        <v>#REF!</v>
      </c>
      <c r="G52" s="298"/>
      <c r="H52" s="1450" t="e">
        <f>#REF!+#REF!+#REF!+#REF!+#REF!+#REF!+#REF!+#REF!+#REF!+B52+E52+P5</f>
        <v>#REF!</v>
      </c>
      <c r="I52" s="1451"/>
      <c r="J52" s="302">
        <v>11.480937148785333</v>
      </c>
    </row>
    <row r="53" spans="1:16" s="33" customFormat="1" ht="16.149999999999999" hidden="1" customHeight="1" x14ac:dyDescent="0.2">
      <c r="A53" s="215" t="s">
        <v>4</v>
      </c>
      <c r="B53" s="217">
        <v>26.925000000000001</v>
      </c>
      <c r="C53" s="213" t="e">
        <f t="shared" ref="C53:C72" si="1">(B53)*100/$H53</f>
        <v>#REF!</v>
      </c>
      <c r="D53" s="249">
        <f t="shared" ref="D53:D72" si="2">100*(B53-B52)/B52</f>
        <v>12.168805199133473</v>
      </c>
      <c r="E53" s="217">
        <v>13.656000000000001</v>
      </c>
      <c r="F53" s="213" t="e">
        <f t="shared" si="0"/>
        <v>#REF!</v>
      </c>
      <c r="G53" s="249">
        <f t="shared" ref="G53:G72" si="3">100*(E53-E52)/E52</f>
        <v>5.9015122140364564</v>
      </c>
      <c r="H53" s="1438" t="e">
        <f>#REF!+#REF!+#REF!+#REF!+#REF!+#REF!+#REF!+#REF!+#REF!+B53+E53+#REF!</f>
        <v>#REF!</v>
      </c>
      <c r="I53" s="1452"/>
      <c r="J53" s="250" t="e">
        <f>100*(H53-H52)/H52</f>
        <v>#REF!</v>
      </c>
    </row>
    <row r="54" spans="1:16" s="33" customFormat="1" ht="16.149999999999999" hidden="1" customHeight="1" x14ac:dyDescent="0.2">
      <c r="A54" s="215" t="s">
        <v>5</v>
      </c>
      <c r="B54" s="217">
        <v>34.359000000000002</v>
      </c>
      <c r="C54" s="213" t="e">
        <f t="shared" si="1"/>
        <v>#REF!</v>
      </c>
      <c r="D54" s="249">
        <f t="shared" si="2"/>
        <v>27.610027855153206</v>
      </c>
      <c r="E54" s="217">
        <v>14.881</v>
      </c>
      <c r="F54" s="213" t="e">
        <f t="shared" si="0"/>
        <v>#REF!</v>
      </c>
      <c r="G54" s="249">
        <f t="shared" si="3"/>
        <v>8.9704159343878125</v>
      </c>
      <c r="H54" s="1438" t="e">
        <f>#REF!+#REF!+#REF!+#REF!+#REF!+#REF!+#REF!+#REF!+#REF!+B54+E54+#REF!</f>
        <v>#REF!</v>
      </c>
      <c r="I54" s="1439"/>
      <c r="J54" s="250" t="e">
        <f t="shared" ref="J54:J72" si="4">100*(H54-H53)/H53</f>
        <v>#REF!</v>
      </c>
    </row>
    <row r="55" spans="1:16" s="33" customFormat="1" ht="16.149999999999999" hidden="1" customHeight="1" x14ac:dyDescent="0.2">
      <c r="A55" s="215" t="s">
        <v>6</v>
      </c>
      <c r="B55" s="217">
        <v>37.215000000000003</v>
      </c>
      <c r="C55" s="213" t="e">
        <f t="shared" si="1"/>
        <v>#REF!</v>
      </c>
      <c r="D55" s="249">
        <f t="shared" si="2"/>
        <v>8.3122326028114948</v>
      </c>
      <c r="E55" s="217">
        <v>15.725</v>
      </c>
      <c r="F55" s="213" t="e">
        <f t="shared" si="0"/>
        <v>#REF!</v>
      </c>
      <c r="G55" s="249">
        <f t="shared" si="3"/>
        <v>5.6716618506820744</v>
      </c>
      <c r="H55" s="1438" t="e">
        <f>#REF!+#REF!+#REF!+#REF!+#REF!+#REF!+#REF!+#REF!+#REF!+B55+E55+#REF!</f>
        <v>#REF!</v>
      </c>
      <c r="I55" s="1439"/>
      <c r="J55" s="250" t="e">
        <f t="shared" si="4"/>
        <v>#REF!</v>
      </c>
    </row>
    <row r="56" spans="1:16" s="33" customFormat="1" ht="16.149999999999999" hidden="1" customHeight="1" x14ac:dyDescent="0.2">
      <c r="A56" s="215" t="s">
        <v>7</v>
      </c>
      <c r="B56" s="217">
        <v>43.296999999999997</v>
      </c>
      <c r="C56" s="213" t="e">
        <f t="shared" si="1"/>
        <v>#REF!</v>
      </c>
      <c r="D56" s="249">
        <f t="shared" si="2"/>
        <v>16.342872497648781</v>
      </c>
      <c r="E56" s="217">
        <v>15.611000000000001</v>
      </c>
      <c r="F56" s="213" t="e">
        <f t="shared" si="0"/>
        <v>#REF!</v>
      </c>
      <c r="G56" s="249">
        <f t="shared" si="3"/>
        <v>-0.72496025437201272</v>
      </c>
      <c r="H56" s="1438" t="e">
        <f>#REF!+#REF!+#REF!+#REF!+#REF!+#REF!+#REF!+#REF!+#REF!+B56+E56+#REF!</f>
        <v>#REF!</v>
      </c>
      <c r="I56" s="1439"/>
      <c r="J56" s="250" t="e">
        <f t="shared" si="4"/>
        <v>#REF!</v>
      </c>
    </row>
    <row r="57" spans="1:16" s="33" customFormat="1" ht="18" hidden="1" customHeight="1" x14ac:dyDescent="0.2">
      <c r="A57" s="215" t="s">
        <v>8</v>
      </c>
      <c r="B57" s="217">
        <v>41.76</v>
      </c>
      <c r="C57" s="213" t="e">
        <f t="shared" si="1"/>
        <v>#REF!</v>
      </c>
      <c r="D57" s="249">
        <f t="shared" si="2"/>
        <v>-3.5498995311453427</v>
      </c>
      <c r="E57" s="217">
        <v>14.773999999999999</v>
      </c>
      <c r="F57" s="213" t="e">
        <f t="shared" si="0"/>
        <v>#REF!</v>
      </c>
      <c r="G57" s="249">
        <f t="shared" si="3"/>
        <v>-5.3616039971814846</v>
      </c>
      <c r="H57" s="1438" t="e">
        <f>#REF!+#REF!+#REF!+#REF!+#REF!+#REF!+#REF!+#REF!+#REF!+B57+E57+#REF!</f>
        <v>#REF!</v>
      </c>
      <c r="I57" s="1439"/>
      <c r="J57" s="250" t="e">
        <f t="shared" si="4"/>
        <v>#REF!</v>
      </c>
    </row>
    <row r="58" spans="1:16" s="33" customFormat="1" ht="18" hidden="1" customHeight="1" x14ac:dyDescent="0.2">
      <c r="A58" s="215" t="s">
        <v>12</v>
      </c>
      <c r="B58" s="217">
        <v>42.08</v>
      </c>
      <c r="C58" s="213" t="e">
        <f t="shared" si="1"/>
        <v>#REF!</v>
      </c>
      <c r="D58" s="249">
        <f t="shared" si="2"/>
        <v>0.76628352490421525</v>
      </c>
      <c r="E58" s="217">
        <v>16.832999999999998</v>
      </c>
      <c r="F58" s="213" t="e">
        <f t="shared" si="0"/>
        <v>#REF!</v>
      </c>
      <c r="G58" s="249">
        <f t="shared" si="3"/>
        <v>13.936645458237439</v>
      </c>
      <c r="H58" s="1438" t="e">
        <f>#REF!+#REF!+#REF!+#REF!+#REF!+#REF!+#REF!+#REF!+#REF!+B58+E58+#REF!</f>
        <v>#REF!</v>
      </c>
      <c r="I58" s="1439"/>
      <c r="J58" s="250" t="e">
        <f t="shared" si="4"/>
        <v>#REF!</v>
      </c>
    </row>
    <row r="59" spans="1:16" s="33" customFormat="1" ht="18" hidden="1" customHeight="1" x14ac:dyDescent="0.2">
      <c r="A59" s="215" t="s">
        <v>13</v>
      </c>
      <c r="B59" s="32">
        <v>47.302</v>
      </c>
      <c r="C59" s="213" t="e">
        <f t="shared" si="1"/>
        <v>#REF!</v>
      </c>
      <c r="D59" s="249">
        <f t="shared" si="2"/>
        <v>12.409695817490499</v>
      </c>
      <c r="E59" s="32">
        <v>17.338999999999999</v>
      </c>
      <c r="F59" s="213" t="e">
        <f t="shared" si="0"/>
        <v>#REF!</v>
      </c>
      <c r="G59" s="249">
        <f t="shared" si="3"/>
        <v>3.0060001188142356</v>
      </c>
      <c r="H59" s="1438" t="e">
        <f>#REF!+#REF!+#REF!+#REF!+#REF!+#REF!+#REF!+#REF!+#REF!+B59+E59+#REF!</f>
        <v>#REF!</v>
      </c>
      <c r="I59" s="1439"/>
      <c r="J59" s="250" t="e">
        <f t="shared" si="4"/>
        <v>#REF!</v>
      </c>
    </row>
    <row r="60" spans="1:16" s="33" customFormat="1" ht="19.5" hidden="1" customHeight="1" x14ac:dyDescent="0.2">
      <c r="A60" s="215" t="s">
        <v>14</v>
      </c>
      <c r="B60" s="217">
        <v>18.759</v>
      </c>
      <c r="C60" s="213" t="e">
        <f t="shared" si="1"/>
        <v>#REF!</v>
      </c>
      <c r="D60" s="249">
        <f t="shared" si="2"/>
        <v>-60.342057418290977</v>
      </c>
      <c r="E60" s="217">
        <v>20.751000000000001</v>
      </c>
      <c r="F60" s="213" t="e">
        <f t="shared" si="0"/>
        <v>#REF!</v>
      </c>
      <c r="G60" s="249">
        <f t="shared" si="3"/>
        <v>19.678182132764306</v>
      </c>
      <c r="H60" s="1438" t="e">
        <f>#REF!+#REF!+#REF!+#REF!+#REF!+#REF!+#REF!+#REF!+#REF!+B60+E60+#REF!</f>
        <v>#REF!</v>
      </c>
      <c r="I60" s="1439"/>
      <c r="J60" s="250" t="e">
        <f t="shared" si="4"/>
        <v>#REF!</v>
      </c>
    </row>
    <row r="61" spans="1:16" s="33" customFormat="1" ht="19.5" hidden="1" customHeight="1" x14ac:dyDescent="0.2">
      <c r="A61" s="215" t="s">
        <v>76</v>
      </c>
      <c r="B61" s="217">
        <v>17.312999999999999</v>
      </c>
      <c r="C61" s="213" t="e">
        <f t="shared" si="1"/>
        <v>#REF!</v>
      </c>
      <c r="D61" s="249">
        <f t="shared" si="2"/>
        <v>-7.7083000159923305</v>
      </c>
      <c r="E61" s="217">
        <v>20.053999999999998</v>
      </c>
      <c r="F61" s="213" t="e">
        <f t="shared" si="0"/>
        <v>#REF!</v>
      </c>
      <c r="G61" s="249">
        <f t="shared" si="3"/>
        <v>-3.3588742711194772</v>
      </c>
      <c r="H61" s="1438" t="e">
        <f>#REF!+#REF!+#REF!+#REF!+#REF!+#REF!+#REF!+#REF!+#REF!+B61+E61+#REF!</f>
        <v>#REF!</v>
      </c>
      <c r="I61" s="1439"/>
      <c r="J61" s="250" t="e">
        <f t="shared" si="4"/>
        <v>#REF!</v>
      </c>
    </row>
    <row r="62" spans="1:16" s="33" customFormat="1" ht="19.5" hidden="1" customHeight="1" x14ac:dyDescent="0.2">
      <c r="A62" s="215" t="s">
        <v>94</v>
      </c>
      <c r="B62" s="217">
        <v>15.529</v>
      </c>
      <c r="C62" s="213" t="e">
        <f t="shared" si="1"/>
        <v>#REF!</v>
      </c>
      <c r="D62" s="249">
        <f t="shared" si="2"/>
        <v>-10.304395540923</v>
      </c>
      <c r="E62" s="217">
        <v>20.559000000000001</v>
      </c>
      <c r="F62" s="213" t="e">
        <f>(E62)*100/$H62</f>
        <v>#REF!</v>
      </c>
      <c r="G62" s="249">
        <f>100*(E62-E61)/E61</f>
        <v>2.5182008576842656</v>
      </c>
      <c r="H62" s="1438" t="e">
        <f>#REF!+#REF!+#REF!+#REF!+#REF!+#REF!+#REF!+#REF!+#REF!+B62+E62+#REF!</f>
        <v>#REF!</v>
      </c>
      <c r="I62" s="1439"/>
      <c r="J62" s="250" t="e">
        <f t="shared" si="4"/>
        <v>#REF!</v>
      </c>
    </row>
    <row r="63" spans="1:16" s="33" customFormat="1" ht="19.5" hidden="1" customHeight="1" x14ac:dyDescent="0.2">
      <c r="A63" s="215" t="s">
        <v>118</v>
      </c>
      <c r="B63" s="217">
        <v>17.018999999999998</v>
      </c>
      <c r="C63" s="213" t="e">
        <f t="shared" si="1"/>
        <v>#REF!</v>
      </c>
      <c r="D63" s="249">
        <f t="shared" si="2"/>
        <v>9.5949513812866147</v>
      </c>
      <c r="E63" s="217">
        <v>22.244</v>
      </c>
      <c r="F63" s="213" t="e">
        <f t="shared" si="0"/>
        <v>#REF!</v>
      </c>
      <c r="G63" s="249">
        <f t="shared" si="3"/>
        <v>8.1959239262609991</v>
      </c>
      <c r="H63" s="1438" t="e">
        <f>#REF!+#REF!+#REF!+#REF!+#REF!+#REF!+#REF!+#REF!+#REF!+B63+E63+#REF!</f>
        <v>#REF!</v>
      </c>
      <c r="I63" s="1439"/>
      <c r="J63" s="250" t="e">
        <f t="shared" si="4"/>
        <v>#REF!</v>
      </c>
    </row>
    <row r="64" spans="1:16" s="33" customFormat="1" ht="19.5" hidden="1" customHeight="1" x14ac:dyDescent="0.2">
      <c r="A64" s="215" t="s">
        <v>121</v>
      </c>
      <c r="B64" s="217">
        <v>15.853</v>
      </c>
      <c r="C64" s="213" t="e">
        <f t="shared" si="1"/>
        <v>#REF!</v>
      </c>
      <c r="D64" s="249">
        <f t="shared" si="2"/>
        <v>-6.8511663434984351</v>
      </c>
      <c r="E64" s="217">
        <v>24.114000000000001</v>
      </c>
      <c r="F64" s="213" t="e">
        <f t="shared" si="0"/>
        <v>#REF!</v>
      </c>
      <c r="G64" s="249">
        <f t="shared" si="3"/>
        <v>8.4067613738536284</v>
      </c>
      <c r="H64" s="1438" t="e">
        <f>#REF!+#REF!+#REF!+#REF!+#REF!+#REF!+#REF!+#REF!+#REF!+B64+E64+#REF!</f>
        <v>#REF!</v>
      </c>
      <c r="I64" s="1439"/>
      <c r="J64" s="250" t="e">
        <f t="shared" si="4"/>
        <v>#REF!</v>
      </c>
    </row>
    <row r="65" spans="1:12" s="33" customFormat="1" ht="19.5" hidden="1" customHeight="1" x14ac:dyDescent="0.2">
      <c r="A65" s="215" t="s">
        <v>122</v>
      </c>
      <c r="B65" s="32">
        <v>12.393000000000001</v>
      </c>
      <c r="C65" s="213" t="e">
        <f t="shared" si="1"/>
        <v>#REF!</v>
      </c>
      <c r="D65" s="249">
        <f t="shared" si="2"/>
        <v>-21.825521983220835</v>
      </c>
      <c r="E65" s="32">
        <v>25.03</v>
      </c>
      <c r="F65" s="213" t="e">
        <f t="shared" si="0"/>
        <v>#REF!</v>
      </c>
      <c r="G65" s="249">
        <f t="shared" si="3"/>
        <v>3.7986232064360967</v>
      </c>
      <c r="H65" s="1438" t="e">
        <f>#REF!+#REF!+#REF!+#REF!+#REF!+#REF!+#REF!+#REF!+#REF!+B65+E65+#REF!</f>
        <v>#REF!</v>
      </c>
      <c r="I65" s="1439"/>
      <c r="J65" s="250" t="e">
        <f t="shared" si="4"/>
        <v>#REF!</v>
      </c>
    </row>
    <row r="66" spans="1:12" s="33" customFormat="1" ht="19.5" hidden="1" customHeight="1" x14ac:dyDescent="0.2">
      <c r="A66" s="215" t="s">
        <v>125</v>
      </c>
      <c r="B66" s="32">
        <v>11.215999999999999</v>
      </c>
      <c r="C66" s="213" t="e">
        <f t="shared" si="1"/>
        <v>#REF!</v>
      </c>
      <c r="D66" s="249">
        <f t="shared" si="2"/>
        <v>-9.4972968611312947</v>
      </c>
      <c r="E66" s="32">
        <v>22.155000000000001</v>
      </c>
      <c r="F66" s="213" t="e">
        <f t="shared" si="0"/>
        <v>#REF!</v>
      </c>
      <c r="G66" s="249">
        <f t="shared" si="3"/>
        <v>-11.486216540151817</v>
      </c>
      <c r="H66" s="1438" t="e">
        <f>#REF!+#REF!+#REF!+#REF!+#REF!+#REF!+#REF!+#REF!+#REF!+B66+E66+#REF!</f>
        <v>#REF!</v>
      </c>
      <c r="I66" s="1439"/>
      <c r="J66" s="250" t="e">
        <f t="shared" si="4"/>
        <v>#REF!</v>
      </c>
    </row>
    <row r="67" spans="1:12" s="33" customFormat="1" ht="19.5" hidden="1" customHeight="1" x14ac:dyDescent="0.2">
      <c r="A67" s="215" t="s">
        <v>174</v>
      </c>
      <c r="B67" s="32">
        <v>12.448</v>
      </c>
      <c r="C67" s="213" t="e">
        <f t="shared" si="1"/>
        <v>#REF!</v>
      </c>
      <c r="D67" s="249">
        <f t="shared" si="2"/>
        <v>10.984308131241095</v>
      </c>
      <c r="E67" s="32">
        <v>22.817</v>
      </c>
      <c r="F67" s="213" t="e">
        <f t="shared" si="0"/>
        <v>#REF!</v>
      </c>
      <c r="G67" s="249">
        <f t="shared" si="3"/>
        <v>2.9880388174226993</v>
      </c>
      <c r="H67" s="1438" t="e">
        <f>#REF!+#REF!+#REF!+#REF!+#REF!+#REF!+#REF!+#REF!+#REF!+B67+E67+#REF!</f>
        <v>#REF!</v>
      </c>
      <c r="I67" s="1439"/>
      <c r="J67" s="250" t="e">
        <f t="shared" si="4"/>
        <v>#REF!</v>
      </c>
    </row>
    <row r="68" spans="1:12" s="33" customFormat="1" ht="19.5" hidden="1" customHeight="1" x14ac:dyDescent="0.2">
      <c r="A68" s="215" t="s">
        <v>184</v>
      </c>
      <c r="B68" s="32">
        <v>13.587</v>
      </c>
      <c r="C68" s="213" t="e">
        <f t="shared" si="1"/>
        <v>#REF!</v>
      </c>
      <c r="D68" s="249">
        <f t="shared" si="2"/>
        <v>9.1500642673521799</v>
      </c>
      <c r="E68" s="32">
        <v>22.258999999999997</v>
      </c>
      <c r="F68" s="213" t="e">
        <f t="shared" si="0"/>
        <v>#REF!</v>
      </c>
      <c r="G68" s="249">
        <f t="shared" si="3"/>
        <v>-2.4455449883858673</v>
      </c>
      <c r="H68" s="1438" t="e">
        <f>#REF!+#REF!+#REF!+#REF!+#REF!+#REF!+#REF!+#REF!+#REF!+B68+E68+#REF!</f>
        <v>#REF!</v>
      </c>
      <c r="I68" s="1439"/>
      <c r="J68" s="250" t="e">
        <f t="shared" si="4"/>
        <v>#REF!</v>
      </c>
    </row>
    <row r="69" spans="1:12" s="33" customFormat="1" ht="19.5" hidden="1" customHeight="1" x14ac:dyDescent="0.2">
      <c r="A69" s="215" t="s">
        <v>187</v>
      </c>
      <c r="B69" s="32">
        <v>15.393000000000001</v>
      </c>
      <c r="C69" s="213" t="e">
        <f t="shared" si="1"/>
        <v>#REF!</v>
      </c>
      <c r="D69" s="249">
        <f t="shared" si="2"/>
        <v>13.292117465224118</v>
      </c>
      <c r="E69" s="32">
        <v>21.439</v>
      </c>
      <c r="F69" s="213" t="e">
        <f t="shared" si="0"/>
        <v>#REF!</v>
      </c>
      <c r="G69" s="249">
        <f t="shared" si="3"/>
        <v>-3.6839031403027849</v>
      </c>
      <c r="H69" s="1438" t="e">
        <f>#REF!+#REF!+#REF!+#REF!+#REF!+#REF!+#REF!+#REF!+#REF!+B69+E69+#REF!</f>
        <v>#REF!</v>
      </c>
      <c r="I69" s="1439"/>
      <c r="J69" s="250" t="e">
        <f t="shared" si="4"/>
        <v>#REF!</v>
      </c>
    </row>
    <row r="70" spans="1:12" s="33" customFormat="1" ht="19.5" hidden="1" customHeight="1" x14ac:dyDescent="0.2">
      <c r="A70" s="94" t="s">
        <v>189</v>
      </c>
      <c r="B70" s="32">
        <v>15.467000000000001</v>
      </c>
      <c r="C70" s="213" t="e">
        <f t="shared" si="1"/>
        <v>#REF!</v>
      </c>
      <c r="D70" s="249">
        <f t="shared" si="2"/>
        <v>0.48073799779120274</v>
      </c>
      <c r="E70" s="32">
        <v>23.203000000000003</v>
      </c>
      <c r="F70" s="213" t="e">
        <f t="shared" si="0"/>
        <v>#REF!</v>
      </c>
      <c r="G70" s="249">
        <f t="shared" si="3"/>
        <v>8.2279957087550866</v>
      </c>
      <c r="H70" s="1438" t="e">
        <f>#REF!+#REF!+#REF!+#REF!+#REF!+#REF!+#REF!+#REF!+#REF!+B70+E70+#REF!</f>
        <v>#REF!</v>
      </c>
      <c r="I70" s="1439"/>
      <c r="J70" s="250" t="e">
        <f t="shared" si="4"/>
        <v>#REF!</v>
      </c>
    </row>
    <row r="71" spans="1:12" s="33" customFormat="1" ht="19.5" hidden="1" customHeight="1" x14ac:dyDescent="0.2">
      <c r="A71" s="95" t="s">
        <v>194</v>
      </c>
      <c r="B71" s="32">
        <v>28.824000000000002</v>
      </c>
      <c r="C71" s="213" t="e">
        <f t="shared" si="1"/>
        <v>#REF!</v>
      </c>
      <c r="D71" s="249">
        <f t="shared" si="2"/>
        <v>86.358052628176111</v>
      </c>
      <c r="E71" s="32">
        <v>26.686</v>
      </c>
      <c r="F71" s="213" t="e">
        <f t="shared" si="0"/>
        <v>#REF!</v>
      </c>
      <c r="G71" s="249">
        <f t="shared" si="3"/>
        <v>15.010989958195047</v>
      </c>
      <c r="H71" s="1438" t="e">
        <f>#REF!+#REF!+#REF!+#REF!+#REF!+#REF!+#REF!+#REF!+#REF!+B71+E71+#REF!</f>
        <v>#REF!</v>
      </c>
      <c r="I71" s="1439"/>
      <c r="J71" s="250" t="e">
        <f t="shared" si="4"/>
        <v>#REF!</v>
      </c>
    </row>
    <row r="72" spans="1:12" s="33" customFormat="1" ht="19.5" hidden="1" customHeight="1" x14ac:dyDescent="0.2">
      <c r="A72" s="95" t="s">
        <v>216</v>
      </c>
      <c r="B72" s="32">
        <v>30.806999999999999</v>
      </c>
      <c r="C72" s="213" t="e">
        <f t="shared" si="1"/>
        <v>#REF!</v>
      </c>
      <c r="D72" s="249">
        <f t="shared" si="2"/>
        <v>6.8796835970024874</v>
      </c>
      <c r="E72" s="32">
        <v>28.471</v>
      </c>
      <c r="F72" s="213" t="e">
        <f t="shared" si="0"/>
        <v>#REF!</v>
      </c>
      <c r="G72" s="249">
        <f t="shared" si="3"/>
        <v>6.6889005471033505</v>
      </c>
      <c r="H72" s="1438" t="e">
        <f>#REF!+#REF!+#REF!+#REF!+#REF!+#REF!+#REF!+#REF!+#REF!+B72+E72+#REF!</f>
        <v>#REF!</v>
      </c>
      <c r="I72" s="1439"/>
      <c r="J72" s="250" t="e">
        <f t="shared" si="4"/>
        <v>#REF!</v>
      </c>
    </row>
    <row r="73" spans="1:12" s="33" customFormat="1" ht="19.5" customHeight="1" x14ac:dyDescent="0.2">
      <c r="A73" s="95" t="s">
        <v>235</v>
      </c>
      <c r="B73" s="32">
        <v>29.021000000000001</v>
      </c>
      <c r="C73" s="213">
        <v>4.8066157423663229</v>
      </c>
      <c r="D73" s="249">
        <v>-5.7973837114941347</v>
      </c>
      <c r="E73" s="32">
        <v>29.205000000000002</v>
      </c>
      <c r="F73" s="213">
        <v>4.8370908223634084</v>
      </c>
      <c r="G73" s="249">
        <v>2.5780618875346906</v>
      </c>
      <c r="H73" s="1438">
        <v>603.77200000000005</v>
      </c>
      <c r="I73" s="1439"/>
      <c r="J73" s="250">
        <v>5.5434744607209012</v>
      </c>
    </row>
    <row r="74" spans="1:12" s="33" customFormat="1" ht="19.5" customHeight="1" x14ac:dyDescent="0.2">
      <c r="A74" s="95" t="s">
        <v>238</v>
      </c>
      <c r="B74" s="32">
        <v>31.815000000000001</v>
      </c>
      <c r="C74" s="213">
        <v>5.0305008206286095</v>
      </c>
      <c r="D74" s="249">
        <v>9.6275111126425692</v>
      </c>
      <c r="E74" s="32">
        <v>25.473999999999997</v>
      </c>
      <c r="F74" s="213">
        <v>4.0278792363568492</v>
      </c>
      <c r="G74" s="249">
        <v>-12.775209724362284</v>
      </c>
      <c r="H74" s="1438">
        <v>632.44200000000023</v>
      </c>
      <c r="I74" s="1439"/>
      <c r="J74" s="250">
        <v>4.7484812147632196</v>
      </c>
    </row>
    <row r="75" spans="1:12" s="33" customFormat="1" ht="19.5" customHeight="1" x14ac:dyDescent="0.2">
      <c r="A75" s="95" t="s">
        <v>251</v>
      </c>
      <c r="B75" s="32">
        <v>33.006</v>
      </c>
      <c r="C75" s="213">
        <v>5.1094619321401042</v>
      </c>
      <c r="D75" s="249">
        <v>3.7435172088637398</v>
      </c>
      <c r="E75" s="32">
        <v>27.093999999999998</v>
      </c>
      <c r="F75" s="213">
        <v>4.1942604856512142</v>
      </c>
      <c r="G75" s="249">
        <v>6.3594252963806284</v>
      </c>
      <c r="H75" s="1438">
        <v>645.97799999999995</v>
      </c>
      <c r="I75" s="1439"/>
      <c r="J75" s="250">
        <v>2.1402753137836692</v>
      </c>
    </row>
    <row r="76" spans="1:12" s="33" customFormat="1" ht="19.5" customHeight="1" x14ac:dyDescent="0.2">
      <c r="A76" s="95" t="s">
        <v>262</v>
      </c>
      <c r="B76" s="32">
        <v>17.227</v>
      </c>
      <c r="C76" s="213">
        <v>2.4966558116413986</v>
      </c>
      <c r="D76" s="249">
        <v>-47.806459431618499</v>
      </c>
      <c r="E76" s="32">
        <v>29.950000000000003</v>
      </c>
      <c r="F76" s="213">
        <v>4.3405608381412835</v>
      </c>
      <c r="G76" s="249">
        <v>10.541079205728225</v>
      </c>
      <c r="H76" s="1438">
        <v>690.00300000000004</v>
      </c>
      <c r="I76" s="1439"/>
      <c r="J76" s="250">
        <v>6.8152475780909096</v>
      </c>
    </row>
    <row r="77" spans="1:12" s="33" customFormat="1" ht="19.5" customHeight="1" x14ac:dyDescent="0.2">
      <c r="A77" s="95" t="s">
        <v>280</v>
      </c>
      <c r="B77" s="32">
        <v>36.654000000000003</v>
      </c>
      <c r="C77" s="213">
        <v>5.0019514351918835</v>
      </c>
      <c r="D77" s="249">
        <v>112.77065072270275</v>
      </c>
      <c r="E77" s="32">
        <v>33.238</v>
      </c>
      <c r="F77" s="213">
        <v>4.5357904131311129</v>
      </c>
      <c r="G77" s="249">
        <v>10.978297161936549</v>
      </c>
      <c r="H77" s="1438">
        <v>732.79399999999987</v>
      </c>
      <c r="I77" s="1439"/>
      <c r="J77" s="250">
        <v>6.2015672395627002</v>
      </c>
      <c r="L77" s="18"/>
    </row>
    <row r="78" spans="1:12" s="33" customFormat="1" ht="19.5" customHeight="1" x14ac:dyDescent="0.2">
      <c r="A78" s="95" t="s">
        <v>296</v>
      </c>
      <c r="B78" s="32">
        <v>34.774999999999999</v>
      </c>
      <c r="C78" s="213">
        <v>4.9174462934262477</v>
      </c>
      <c r="D78" s="249">
        <v>-5.1263163638347917</v>
      </c>
      <c r="E78" s="32">
        <v>33.043999999999997</v>
      </c>
      <c r="F78" s="213">
        <v>4.6726698869871148</v>
      </c>
      <c r="G78" s="249">
        <v>-0.58366929418136659</v>
      </c>
      <c r="H78" s="1438">
        <v>707.17599999999993</v>
      </c>
      <c r="I78" s="1439"/>
      <c r="J78" s="250">
        <v>-3.4959347374569036</v>
      </c>
    </row>
    <row r="79" spans="1:12" s="33" customFormat="1" ht="19.5" customHeight="1" x14ac:dyDescent="0.2">
      <c r="A79" s="95" t="s">
        <v>307</v>
      </c>
      <c r="B79" s="89">
        <v>38.354999999999997</v>
      </c>
      <c r="C79" s="213">
        <v>5.5515831890737077</v>
      </c>
      <c r="D79" s="249">
        <v>10.294751976994963</v>
      </c>
      <c r="E79" s="89">
        <v>29.541</v>
      </c>
      <c r="F79" s="213">
        <v>4.2758263326405013</v>
      </c>
      <c r="G79" s="249">
        <v>-10.601016826050106</v>
      </c>
      <c r="H79" s="1438">
        <v>690.88400000000001</v>
      </c>
      <c r="I79" s="1439"/>
      <c r="J79" s="250">
        <v>-2.303811215312725</v>
      </c>
    </row>
    <row r="80" spans="1:12" s="33" customFormat="1" ht="19.5" customHeight="1" x14ac:dyDescent="0.2">
      <c r="A80" s="95" t="s">
        <v>348</v>
      </c>
      <c r="B80" s="32">
        <v>44.804014000000002</v>
      </c>
      <c r="C80" s="213">
        <v>5.4691503192688229</v>
      </c>
      <c r="D80" s="249">
        <v>16.814011211054638</v>
      </c>
      <c r="E80" s="32">
        <v>29.935281129999996</v>
      </c>
      <c r="F80" s="213">
        <v>3.6541492097011985</v>
      </c>
      <c r="G80" s="249">
        <v>1.3346912088283944</v>
      </c>
      <c r="H80" s="1438">
        <v>819.21343142000001</v>
      </c>
      <c r="I80" s="1439"/>
      <c r="J80" s="250">
        <v>18.574671206743822</v>
      </c>
    </row>
    <row r="81" spans="1:11" s="33" customFormat="1" ht="19.5" customHeight="1" x14ac:dyDescent="0.2">
      <c r="A81" s="95" t="s">
        <v>356</v>
      </c>
      <c r="B81" s="32">
        <v>47.34</v>
      </c>
      <c r="C81" s="213">
        <v>5.3956773033923016</v>
      </c>
      <c r="D81" s="249">
        <v>5.6601758940616369</v>
      </c>
      <c r="E81" s="32">
        <v>33.146999999999998</v>
      </c>
      <c r="F81" s="213">
        <v>3.7779999065387537</v>
      </c>
      <c r="G81" s="249">
        <v>10.728874922044209</v>
      </c>
      <c r="H81" s="1438">
        <v>877.36900000000003</v>
      </c>
      <c r="I81" s="1439"/>
      <c r="J81" s="250">
        <v>7.0989520373457378</v>
      </c>
    </row>
    <row r="82" spans="1:11" s="33" customFormat="1" ht="19.5" customHeight="1" thickBot="1" x14ac:dyDescent="0.25">
      <c r="A82" s="1215" t="s">
        <v>443</v>
      </c>
      <c r="B82" s="1216">
        <v>48.576999999999998</v>
      </c>
      <c r="C82" s="1217">
        <v>4.9924512517355959</v>
      </c>
      <c r="D82" s="1218">
        <v>2.6130122517955106</v>
      </c>
      <c r="E82" s="1216">
        <v>35.497</v>
      </c>
      <c r="F82" s="1217">
        <v>3.6481676942350996</v>
      </c>
      <c r="G82" s="1218">
        <v>7.0896310374996272</v>
      </c>
      <c r="H82" s="1431">
        <v>973.0089999999999</v>
      </c>
      <c r="I82" s="1432"/>
      <c r="J82" s="1219">
        <v>10.900772650959844</v>
      </c>
    </row>
    <row r="83" spans="1:11" s="33" customFormat="1" ht="24.6" customHeight="1" thickTop="1" thickBot="1" x14ac:dyDescent="0.25">
      <c r="A83" s="1082" t="s">
        <v>482</v>
      </c>
      <c r="B83" s="1078">
        <v>46.398527229999999</v>
      </c>
      <c r="C83" s="1079">
        <v>4.525215218193841</v>
      </c>
      <c r="D83" s="1080">
        <v>-4.4845765897441154</v>
      </c>
      <c r="E83" s="1078">
        <v>35.699079179999998</v>
      </c>
      <c r="F83" s="1079">
        <v>3.4817056925115444</v>
      </c>
      <c r="G83" s="1080">
        <v>0.5692852353719986</v>
      </c>
      <c r="H83" s="1429">
        <v>1025.3330503144366</v>
      </c>
      <c r="I83" s="1430"/>
      <c r="J83" s="1081">
        <v>5.3775504969056511</v>
      </c>
      <c r="K83" s="18"/>
    </row>
    <row r="84" spans="1:11" ht="14.25" thickTop="1" x14ac:dyDescent="0.2"/>
  </sheetData>
  <mergeCells count="54">
    <mergeCell ref="H81:I81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54:I54"/>
    <mergeCell ref="H55:I55"/>
    <mergeCell ref="H56:I56"/>
    <mergeCell ref="H51:I51"/>
    <mergeCell ref="H69:I69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E49:G49"/>
    <mergeCell ref="H49:J49"/>
    <mergeCell ref="H50:I50"/>
    <mergeCell ref="H52:I52"/>
    <mergeCell ref="H53:I53"/>
    <mergeCell ref="P2:R2"/>
    <mergeCell ref="A3:A4"/>
    <mergeCell ref="B3:D3"/>
    <mergeCell ref="E3:G3"/>
    <mergeCell ref="H3:J3"/>
    <mergeCell ref="H83:I83"/>
    <mergeCell ref="H82:I82"/>
    <mergeCell ref="A1:J1"/>
    <mergeCell ref="A2:J2"/>
    <mergeCell ref="O2:O3"/>
    <mergeCell ref="A18:A19"/>
    <mergeCell ref="B18:D18"/>
    <mergeCell ref="E18:G18"/>
    <mergeCell ref="H18:J18"/>
    <mergeCell ref="A33:A34"/>
    <mergeCell ref="B33:D33"/>
    <mergeCell ref="E33:G33"/>
    <mergeCell ref="H33:J33"/>
    <mergeCell ref="H57:I57"/>
    <mergeCell ref="A49:A50"/>
    <mergeCell ref="B49:D49"/>
  </mergeCells>
  <printOptions horizontalCentered="1"/>
  <pageMargins left="0.39370078740157483" right="0.39370078740157483" top="0.59055118110236227" bottom="0.39370078740157483" header="0.19685039370078741" footer="0.19685039370078741"/>
  <pageSetup paperSize="9" firstPageNumber="12" orientation="portrait" useFirstPageNumber="1" r:id="rId1"/>
  <headerFooter scaleWithDoc="0"/>
  <rowBreaks count="1" manualBreakCount="1">
    <brk id="4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29"/>
  <sheetViews>
    <sheetView zoomScaleNormal="100" zoomScaleSheetLayoutView="100" workbookViewId="0">
      <selection activeCell="J7" sqref="J7"/>
    </sheetView>
  </sheetViews>
  <sheetFormatPr defaultColWidth="9.140625" defaultRowHeight="13.5" x14ac:dyDescent="0.2"/>
  <cols>
    <col min="1" max="1" width="10.5703125" style="313" customWidth="1"/>
    <col min="2" max="2" width="11.85546875" style="313" customWidth="1"/>
    <col min="3" max="7" width="12.42578125" style="313" customWidth="1"/>
    <col min="8" max="8" width="9" style="313" customWidth="1"/>
    <col min="9" max="9" width="7" style="313" customWidth="1"/>
    <col min="10" max="10" width="10.42578125" style="313" customWidth="1"/>
    <col min="11" max="13" width="8.5703125" style="313" customWidth="1"/>
    <col min="14" max="16384" width="9.140625" style="313"/>
  </cols>
  <sheetData>
    <row r="1" spans="1:9" s="305" customFormat="1" ht="21" customHeight="1" x14ac:dyDescent="0.2">
      <c r="A1" s="1460" t="s">
        <v>424</v>
      </c>
      <c r="B1" s="1410"/>
      <c r="C1" s="1410"/>
      <c r="D1" s="1410"/>
      <c r="E1" s="1410"/>
      <c r="F1" s="1410"/>
      <c r="G1" s="1411"/>
      <c r="H1" s="303"/>
      <c r="I1" s="304"/>
    </row>
    <row r="2" spans="1:9" s="305" customFormat="1" ht="17.100000000000001" customHeight="1" x14ac:dyDescent="0.2">
      <c r="A2" s="1461" t="s">
        <v>347</v>
      </c>
      <c r="B2" s="1462"/>
      <c r="C2" s="1462"/>
      <c r="D2" s="1462"/>
      <c r="E2" s="1462"/>
      <c r="F2" s="1462"/>
      <c r="G2" s="1463"/>
      <c r="H2" s="303"/>
      <c r="I2" s="304"/>
    </row>
    <row r="3" spans="1:9" s="305" customFormat="1" ht="17.25" customHeight="1" x14ac:dyDescent="0.2">
      <c r="A3" s="1454" t="s">
        <v>0</v>
      </c>
      <c r="B3" s="1456" t="s">
        <v>152</v>
      </c>
      <c r="C3" s="1456"/>
      <c r="D3" s="1457"/>
      <c r="E3" s="1456" t="s">
        <v>247</v>
      </c>
      <c r="F3" s="1456"/>
      <c r="G3" s="1464"/>
      <c r="H3" s="303"/>
      <c r="I3" s="304"/>
    </row>
    <row r="4" spans="1:9" s="305" customFormat="1" ht="17.25" customHeight="1" x14ac:dyDescent="0.2">
      <c r="A4" s="1455"/>
      <c r="B4" s="721" t="s">
        <v>18</v>
      </c>
      <c r="C4" s="722" t="s">
        <v>128</v>
      </c>
      <c r="D4" s="723" t="s">
        <v>19</v>
      </c>
      <c r="E4" s="727" t="s">
        <v>18</v>
      </c>
      <c r="F4" s="722" t="s">
        <v>128</v>
      </c>
      <c r="G4" s="728" t="s">
        <v>19</v>
      </c>
      <c r="H4" s="303"/>
      <c r="I4" s="304"/>
    </row>
    <row r="5" spans="1:9" s="305" customFormat="1" ht="17.25" customHeight="1" x14ac:dyDescent="0.2">
      <c r="A5" s="590" t="s">
        <v>95</v>
      </c>
      <c r="B5" s="591" t="s">
        <v>96</v>
      </c>
      <c r="C5" s="591" t="s">
        <v>97</v>
      </c>
      <c r="D5" s="591" t="s">
        <v>98</v>
      </c>
      <c r="E5" s="591" t="s">
        <v>99</v>
      </c>
      <c r="F5" s="591" t="s">
        <v>100</v>
      </c>
      <c r="G5" s="594" t="s">
        <v>101</v>
      </c>
    </row>
    <row r="6" spans="1:9" s="303" customFormat="1" ht="18" customHeight="1" x14ac:dyDescent="0.2">
      <c r="A6" s="309" t="s">
        <v>238</v>
      </c>
      <c r="B6" s="305">
        <v>22.492999999999999</v>
      </c>
      <c r="C6" s="307">
        <v>53.28705787590912</v>
      </c>
      <c r="D6" s="1190">
        <v>-6.6215543008967215</v>
      </c>
      <c r="E6" s="308">
        <v>10.135</v>
      </c>
      <c r="F6" s="307">
        <v>24.0103290611452</v>
      </c>
      <c r="G6" s="1360">
        <v>-18.014884322925095</v>
      </c>
    </row>
    <row r="7" spans="1:9" s="303" customFormat="1" ht="18" customHeight="1" x14ac:dyDescent="0.2">
      <c r="A7" s="309" t="s">
        <v>251</v>
      </c>
      <c r="B7" s="305">
        <v>24.164999999999999</v>
      </c>
      <c r="C7" s="307">
        <v>55.995828988529716</v>
      </c>
      <c r="D7" s="1190">
        <v>7.4334237318276823</v>
      </c>
      <c r="E7" s="308">
        <v>10.545</v>
      </c>
      <c r="F7" s="307">
        <v>24.43517553006604</v>
      </c>
      <c r="G7" s="1361">
        <v>4.0453872718302923</v>
      </c>
    </row>
    <row r="8" spans="1:9" s="303" customFormat="1" ht="18" customHeight="1" x14ac:dyDescent="0.2">
      <c r="A8" s="309" t="s">
        <v>262</v>
      </c>
      <c r="B8" s="305">
        <v>23.398</v>
      </c>
      <c r="C8" s="307">
        <v>50.517088757907466</v>
      </c>
      <c r="D8" s="1190">
        <v>-3.1740120008276413</v>
      </c>
      <c r="E8" s="308">
        <v>13.779</v>
      </c>
      <c r="F8" s="307">
        <v>29.749336096897469</v>
      </c>
      <c r="G8" s="1361">
        <v>30.668563300142246</v>
      </c>
    </row>
    <row r="9" spans="1:9" s="303" customFormat="1" ht="18" customHeight="1" x14ac:dyDescent="0.2">
      <c r="A9" s="309" t="s">
        <v>280</v>
      </c>
      <c r="B9" s="308">
        <v>24.51</v>
      </c>
      <c r="C9" s="307">
        <v>53.502433913252268</v>
      </c>
      <c r="D9" s="1190">
        <v>4.752542952389101</v>
      </c>
      <c r="E9" s="308">
        <v>12.555</v>
      </c>
      <c r="F9" s="307">
        <v>27.406081508807922</v>
      </c>
      <c r="G9" s="1361">
        <v>-8.8830829523187482</v>
      </c>
    </row>
    <row r="10" spans="1:9" s="303" customFormat="1" ht="18" customHeight="1" x14ac:dyDescent="0.2">
      <c r="A10" s="309" t="s">
        <v>296</v>
      </c>
      <c r="B10" s="308">
        <v>23.774999999999999</v>
      </c>
      <c r="C10" s="307">
        <v>56.249556391511113</v>
      </c>
      <c r="D10" s="1190">
        <v>-2.9987760097919338</v>
      </c>
      <c r="E10" s="308">
        <v>10.353999999999999</v>
      </c>
      <c r="F10" s="307">
        <v>24.496652234603829</v>
      </c>
      <c r="G10" s="1361">
        <v>-17.530864197530867</v>
      </c>
    </row>
    <row r="11" spans="1:9" s="303" customFormat="1" ht="18" customHeight="1" x14ac:dyDescent="0.2">
      <c r="A11" s="309" t="s">
        <v>307</v>
      </c>
      <c r="B11" s="308">
        <v>18.515999999999998</v>
      </c>
      <c r="C11" s="307">
        <v>48.103502026395098</v>
      </c>
      <c r="D11" s="1190">
        <v>-22.119873817034705</v>
      </c>
      <c r="E11" s="308">
        <v>10.819000000000001</v>
      </c>
      <c r="F11" s="307">
        <v>28.107139145796534</v>
      </c>
      <c r="G11" s="1361">
        <v>4.4910179640718724</v>
      </c>
    </row>
    <row r="12" spans="1:9" s="303" customFormat="1" ht="18" customHeight="1" x14ac:dyDescent="0.2">
      <c r="A12" s="309" t="s">
        <v>348</v>
      </c>
      <c r="B12" s="308">
        <v>25.45421</v>
      </c>
      <c r="C12" s="307">
        <v>51.869404456363036</v>
      </c>
      <c r="D12" s="1190">
        <v>37.471430114495583</v>
      </c>
      <c r="E12" s="308">
        <v>13.38477</v>
      </c>
      <c r="F12" s="307">
        <v>27.274861356349078</v>
      </c>
      <c r="G12" s="1361">
        <v>23.715408078380616</v>
      </c>
    </row>
    <row r="13" spans="1:9" s="303" customFormat="1" ht="18" customHeight="1" x14ac:dyDescent="0.2">
      <c r="A13" s="1191" t="s">
        <v>356</v>
      </c>
      <c r="B13" s="308">
        <v>24.166</v>
      </c>
      <c r="C13" s="307">
        <v>51.612489855196273</v>
      </c>
      <c r="D13" s="1190">
        <v>-5.060891695322697</v>
      </c>
      <c r="E13" s="308">
        <v>12.301</v>
      </c>
      <c r="F13" s="307">
        <v>26.271838024860106</v>
      </c>
      <c r="G13" s="1361">
        <v>-8.0970386491512336</v>
      </c>
    </row>
    <row r="14" spans="1:9" s="303" customFormat="1" ht="18" customHeight="1" x14ac:dyDescent="0.2">
      <c r="A14" s="1191" t="s">
        <v>443</v>
      </c>
      <c r="B14" s="308">
        <v>20.920999999999999</v>
      </c>
      <c r="C14" s="307">
        <v>49.117246560548431</v>
      </c>
      <c r="D14" s="1190">
        <v>-13.42795663328644</v>
      </c>
      <c r="E14" s="308">
        <v>11.347</v>
      </c>
      <c r="F14" s="307">
        <v>26.639902333662018</v>
      </c>
      <c r="G14" s="1361">
        <v>-7.7554670352003949</v>
      </c>
    </row>
    <row r="15" spans="1:9" s="303" customFormat="1" ht="18" customHeight="1" x14ac:dyDescent="0.2">
      <c r="A15" s="1294" t="s">
        <v>482</v>
      </c>
      <c r="B15" s="1321">
        <v>21.425000000000001</v>
      </c>
      <c r="C15" s="1322">
        <v>48.214423550152333</v>
      </c>
      <c r="D15" s="1323">
        <v>2.4090626643085957</v>
      </c>
      <c r="E15" s="1324">
        <v>13.20191</v>
      </c>
      <c r="F15" s="1322">
        <v>29.709333974842082</v>
      </c>
      <c r="G15" s="1362">
        <v>16.347140213272233</v>
      </c>
    </row>
    <row r="16" spans="1:9" s="305" customFormat="1" ht="15.75" customHeight="1" x14ac:dyDescent="0.2">
      <c r="A16" s="306"/>
      <c r="D16" s="308"/>
      <c r="F16" s="308"/>
      <c r="G16" s="310"/>
    </row>
    <row r="17" spans="1:8" s="305" customFormat="1" ht="15.75" customHeight="1" x14ac:dyDescent="0.2">
      <c r="A17" s="1454" t="s">
        <v>0</v>
      </c>
      <c r="B17" s="1456" t="s">
        <v>151</v>
      </c>
      <c r="C17" s="1456"/>
      <c r="D17" s="1457"/>
      <c r="E17" s="1456" t="s">
        <v>133</v>
      </c>
      <c r="F17" s="1458"/>
      <c r="G17" s="1459"/>
    </row>
    <row r="18" spans="1:8" s="305" customFormat="1" ht="15.75" customHeight="1" x14ac:dyDescent="0.2">
      <c r="A18" s="1455"/>
      <c r="B18" s="721" t="s">
        <v>18</v>
      </c>
      <c r="C18" s="722" t="s">
        <v>128</v>
      </c>
      <c r="D18" s="723" t="s">
        <v>19</v>
      </c>
      <c r="E18" s="724" t="s">
        <v>18</v>
      </c>
      <c r="F18" s="725"/>
      <c r="G18" s="726" t="s">
        <v>19</v>
      </c>
    </row>
    <row r="19" spans="1:8" s="305" customFormat="1" ht="18.75" customHeight="1" x14ac:dyDescent="0.2">
      <c r="A19" s="590" t="s">
        <v>102</v>
      </c>
      <c r="B19" s="591" t="s">
        <v>103</v>
      </c>
      <c r="C19" s="591" t="s">
        <v>104</v>
      </c>
      <c r="D19" s="591" t="s">
        <v>105</v>
      </c>
      <c r="E19" s="592" t="s">
        <v>106</v>
      </c>
      <c r="F19" s="592"/>
      <c r="G19" s="593" t="s">
        <v>107</v>
      </c>
    </row>
    <row r="20" spans="1:8" s="303" customFormat="1" ht="18" customHeight="1" x14ac:dyDescent="0.2">
      <c r="A20" s="311" t="s">
        <v>238</v>
      </c>
      <c r="B20" s="305">
        <v>9.5830000000000002</v>
      </c>
      <c r="C20" s="307">
        <v>22.70261306294568</v>
      </c>
      <c r="D20" s="1190">
        <v>8.77</v>
      </c>
      <c r="E20" s="308">
        <v>42.210999999999999</v>
      </c>
      <c r="F20" s="308"/>
      <c r="G20" s="1360">
        <v>10.1</v>
      </c>
      <c r="H20" s="305"/>
    </row>
    <row r="21" spans="1:8" s="303" customFormat="1" ht="18" customHeight="1" x14ac:dyDescent="0.2">
      <c r="A21" s="311" t="s">
        <v>251</v>
      </c>
      <c r="B21" s="305">
        <v>8.4450000000000003</v>
      </c>
      <c r="C21" s="307">
        <v>19.56899548140424</v>
      </c>
      <c r="D21" s="1190">
        <v>-11.875195658979441</v>
      </c>
      <c r="E21" s="308">
        <v>43.155000000000001</v>
      </c>
      <c r="F21" s="308"/>
      <c r="G21" s="1361">
        <v>2.2363838809788978</v>
      </c>
      <c r="H21" s="305"/>
    </row>
    <row r="22" spans="1:8" s="303" customFormat="1" ht="18" customHeight="1" x14ac:dyDescent="0.2">
      <c r="A22" s="311" t="s">
        <v>262</v>
      </c>
      <c r="B22" s="308">
        <v>9.14</v>
      </c>
      <c r="C22" s="307">
        <v>19.733575145195069</v>
      </c>
      <c r="D22" s="1190">
        <v>8.2297217288336331</v>
      </c>
      <c r="E22" s="308">
        <v>46.317</v>
      </c>
      <c r="F22" s="308"/>
      <c r="G22" s="1361">
        <v>7.3270768161279092</v>
      </c>
      <c r="H22" s="305"/>
    </row>
    <row r="23" spans="1:8" s="303" customFormat="1" ht="18" customHeight="1" x14ac:dyDescent="0.2">
      <c r="A23" s="311" t="s">
        <v>280</v>
      </c>
      <c r="B23" s="308">
        <v>8.7460000000000004</v>
      </c>
      <c r="C23" s="307">
        <v>19.091484577939795</v>
      </c>
      <c r="D23" s="1190">
        <v>-4.3107221006564567</v>
      </c>
      <c r="E23" s="308">
        <v>45.811000000000007</v>
      </c>
      <c r="F23" s="308"/>
      <c r="G23" s="1361">
        <v>-1.09247144676899</v>
      </c>
      <c r="H23" s="305"/>
    </row>
    <row r="24" spans="1:8" s="303" customFormat="1" ht="18" customHeight="1" x14ac:dyDescent="0.2">
      <c r="A24" s="311" t="s">
        <v>296</v>
      </c>
      <c r="B24" s="308">
        <v>8.1379999999999999</v>
      </c>
      <c r="C24" s="307">
        <v>19.253791373885065</v>
      </c>
      <c r="D24" s="1190">
        <v>-6.9517493711410987</v>
      </c>
      <c r="E24" s="308">
        <v>42.266999999999996</v>
      </c>
      <c r="F24" s="308"/>
      <c r="G24" s="1361">
        <v>-7.7361332431075738</v>
      </c>
      <c r="H24" s="305"/>
    </row>
    <row r="25" spans="1:8" s="303" customFormat="1" ht="18" customHeight="1" x14ac:dyDescent="0.2">
      <c r="A25" s="311" t="s">
        <v>307</v>
      </c>
      <c r="B25" s="308">
        <v>9.157</v>
      </c>
      <c r="C25" s="307">
        <v>23.789358827808378</v>
      </c>
      <c r="D25" s="1190">
        <v>12.521504055050382</v>
      </c>
      <c r="E25" s="308">
        <v>38.491999999999997</v>
      </c>
      <c r="F25" s="308"/>
      <c r="G25" s="1361">
        <v>-8.9313175763598061</v>
      </c>
      <c r="H25" s="305"/>
    </row>
    <row r="26" spans="1:8" s="303" customFormat="1" ht="18" customHeight="1" x14ac:dyDescent="0.2">
      <c r="A26" s="311" t="s">
        <v>348</v>
      </c>
      <c r="B26" s="308">
        <v>10.234669999999999</v>
      </c>
      <c r="C26" s="307">
        <v>20.855734187287883</v>
      </c>
      <c r="D26" s="1190">
        <v>11.768810745877465</v>
      </c>
      <c r="E26" s="308">
        <v>49.073650000000001</v>
      </c>
      <c r="F26" s="308"/>
      <c r="G26" s="1361">
        <v>27.490517510131987</v>
      </c>
      <c r="H26" s="305"/>
    </row>
    <row r="27" spans="1:8" s="303" customFormat="1" ht="18" customHeight="1" x14ac:dyDescent="0.2">
      <c r="A27" s="1192" t="s">
        <v>356</v>
      </c>
      <c r="B27" s="308">
        <v>10.355</v>
      </c>
      <c r="C27" s="307">
        <v>22.115672119943614</v>
      </c>
      <c r="D27" s="1190">
        <v>1.1757096222936445</v>
      </c>
      <c r="E27" s="308">
        <v>46.822000000000003</v>
      </c>
      <c r="F27" s="308"/>
      <c r="G27" s="1361">
        <v>-4.5883075744314876</v>
      </c>
      <c r="H27" s="305"/>
    </row>
    <row r="28" spans="1:8" s="303" customFormat="1" ht="18" customHeight="1" x14ac:dyDescent="0.2">
      <c r="A28" s="304" t="s">
        <v>443</v>
      </c>
      <c r="B28" s="308">
        <v>10.326000000000001</v>
      </c>
      <c r="C28" s="307">
        <v>24.242851105789551</v>
      </c>
      <c r="D28" s="1190">
        <v>-0.28005794302269349</v>
      </c>
      <c r="E28" s="308">
        <v>42.594000000000001</v>
      </c>
      <c r="F28" s="308"/>
      <c r="G28" s="1361">
        <v>-9.0299431890991446</v>
      </c>
      <c r="H28" s="305"/>
    </row>
    <row r="29" spans="1:8" s="303" customFormat="1" ht="18" customHeight="1" x14ac:dyDescent="0.2">
      <c r="A29" s="1294" t="s">
        <v>482</v>
      </c>
      <c r="B29" s="1321">
        <v>9.81</v>
      </c>
      <c r="C29" s="1322">
        <v>22.076242475005571</v>
      </c>
      <c r="D29" s="1323">
        <v>-4.9970947123765255</v>
      </c>
      <c r="E29" s="1324">
        <v>44.436910000000005</v>
      </c>
      <c r="F29" s="1324"/>
      <c r="G29" s="1362">
        <v>4.3266892050523627</v>
      </c>
    </row>
  </sheetData>
  <mergeCells count="8">
    <mergeCell ref="A17:A18"/>
    <mergeCell ref="B17:D17"/>
    <mergeCell ref="E17:G17"/>
    <mergeCell ref="A1:G1"/>
    <mergeCell ref="A2:G2"/>
    <mergeCell ref="A3:A4"/>
    <mergeCell ref="B3:D3"/>
    <mergeCell ref="E3:G3"/>
  </mergeCells>
  <printOptions horizontalCentered="1"/>
  <pageMargins left="0.39370078740157483" right="0.39370078740157483" top="0.59055118110236227" bottom="0.51181102362204722" header="0.19685039370078741" footer="0.19685039370078741"/>
  <pageSetup paperSize="9" firstPageNumber="14" orientation="portrait" useFirstPageNumber="1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srl no</vt:lpstr>
      <vt:lpstr>dt1</vt:lpstr>
      <vt:lpstr>dt2</vt:lpstr>
      <vt:lpstr>dt3</vt:lpstr>
      <vt:lpstr>dt4</vt:lpstr>
      <vt:lpstr>dt5</vt:lpstr>
      <vt:lpstr>dt6</vt:lpstr>
      <vt:lpstr>dt7</vt:lpstr>
      <vt:lpstr>dt8</vt:lpstr>
      <vt:lpstr>dt9</vt:lpstr>
      <vt:lpstr>dt10</vt:lpstr>
      <vt:lpstr>dt11</vt:lpstr>
      <vt:lpstr>dt12</vt:lpstr>
      <vt:lpstr>dt13XX</vt:lpstr>
      <vt:lpstr>dt13</vt:lpstr>
      <vt:lpstr>dt14</vt:lpstr>
      <vt:lpstr>dt15</vt:lpstr>
      <vt:lpstr>dt16</vt:lpstr>
      <vt:lpstr>dt17</vt:lpstr>
      <vt:lpstr>dt18</vt:lpstr>
      <vt:lpstr>dt19</vt:lpstr>
      <vt:lpstr>dt20</vt:lpstr>
      <vt:lpstr>dt21</vt:lpstr>
      <vt:lpstr>dt22</vt:lpstr>
      <vt:lpstr>dt23</vt:lpstr>
      <vt:lpstr>dt24</vt:lpstr>
      <vt:lpstr>dt25</vt:lpstr>
      <vt:lpstr>dt26</vt:lpstr>
      <vt:lpstr>dt27</vt:lpstr>
      <vt:lpstr>dt28</vt:lpstr>
      <vt:lpstr>dt29</vt:lpstr>
      <vt:lpstr>dt30</vt:lpstr>
      <vt:lpstr>dt31</vt:lpstr>
      <vt:lpstr>PT32</vt:lpstr>
      <vt:lpstr>PT33</vt:lpstr>
      <vt:lpstr>'dt1'!Print_Area</vt:lpstr>
      <vt:lpstr>'dt10'!Print_Area</vt:lpstr>
      <vt:lpstr>'dt11'!Print_Area</vt:lpstr>
      <vt:lpstr>'dt12'!Print_Area</vt:lpstr>
      <vt:lpstr>'dt13'!Print_Area</vt:lpstr>
      <vt:lpstr>'dt15'!Print_Area</vt:lpstr>
      <vt:lpstr>'dt16'!Print_Area</vt:lpstr>
      <vt:lpstr>'dt17'!Print_Area</vt:lpstr>
      <vt:lpstr>'dt18'!Print_Area</vt:lpstr>
      <vt:lpstr>'dt19'!Print_Area</vt:lpstr>
      <vt:lpstr>'dt2'!Print_Area</vt:lpstr>
      <vt:lpstr>'dt20'!Print_Area</vt:lpstr>
      <vt:lpstr>'dt21'!Print_Area</vt:lpstr>
      <vt:lpstr>'dt22'!Print_Area</vt:lpstr>
      <vt:lpstr>'dt24'!Print_Area</vt:lpstr>
      <vt:lpstr>'dt25'!Print_Area</vt:lpstr>
      <vt:lpstr>'dt26'!Print_Area</vt:lpstr>
      <vt:lpstr>'dt27'!Print_Area</vt:lpstr>
      <vt:lpstr>'dt28'!Print_Area</vt:lpstr>
      <vt:lpstr>'dt29'!Print_Area</vt:lpstr>
      <vt:lpstr>'dt3'!Print_Area</vt:lpstr>
      <vt:lpstr>'dt31'!Print_Area</vt:lpstr>
      <vt:lpstr>'dt4'!Print_Area</vt:lpstr>
      <vt:lpstr>'dt5'!Print_Area</vt:lpstr>
      <vt:lpstr>'dt6'!Print_Area</vt:lpstr>
      <vt:lpstr>'dt7'!Print_Area</vt:lpstr>
      <vt:lpstr>'dt8'!Print_Area</vt:lpstr>
      <vt:lpstr>'PT32'!Print_Area</vt:lpstr>
      <vt:lpstr>'PT33'!Print_Area</vt:lpstr>
      <vt:lpstr>'dt10'!Print_Titles</vt:lpstr>
      <vt:lpstr>'dt24'!Print_Titles</vt:lpstr>
      <vt:lpstr>'dt27'!Print_Titles</vt:lpstr>
      <vt:lpstr>'dt7'!Print_Titles</vt:lpstr>
      <vt:lpstr>'dt9'!Print_Titles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Sumanta Biswas</dc:creator>
  <cp:lastModifiedBy>DDG Office</cp:lastModifiedBy>
  <cp:lastPrinted>2024-11-12T08:40:55Z</cp:lastPrinted>
  <dcterms:created xsi:type="dcterms:W3CDTF">1999-05-01T18:04:29Z</dcterms:created>
  <dcterms:modified xsi:type="dcterms:W3CDTF">2026-02-19T07:08:31Z</dcterms:modified>
</cp:coreProperties>
</file>