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IVEK KUMAR\Downloads\N\Correction\New folder\"/>
    </mc:Choice>
  </mc:AlternateContent>
  <bookViews>
    <workbookView xWindow="0" yWindow="0" windowWidth="28800" windowHeight="11580" tabRatio="716" activeTab="9"/>
  </bookViews>
  <sheets>
    <sheet name="2.1" sheetId="18" r:id="rId1"/>
    <sheet name="2.2" sheetId="17" r:id="rId2"/>
    <sheet name="2.3" sheetId="15" r:id="rId3"/>
    <sheet name="2.4" sheetId="16" r:id="rId4"/>
    <sheet name="2.4 _Revised" sheetId="21" state="hidden" r:id="rId5"/>
    <sheet name="2.5" sheetId="22" r:id="rId6"/>
    <sheet name="2.6" sheetId="7" r:id="rId7"/>
    <sheet name="2.7" sheetId="8" r:id="rId8"/>
    <sheet name="2.8" sheetId="14" r:id="rId9"/>
    <sheet name="2.9 " sheetId="23" r:id="rId10"/>
  </sheets>
  <definedNames>
    <definedName name="_xlnm._FilterDatabase" localSheetId="2" hidden="1">'2.3'!$A$5:$P$262</definedName>
    <definedName name="_xlnm._FilterDatabase" localSheetId="5" hidden="1">'2.5'!$A$4:$S$176</definedName>
    <definedName name="_xlnm._FilterDatabase" localSheetId="7" hidden="1">'2.7'!$A$3:$H$284</definedName>
    <definedName name="_xlnm.Print_Area" localSheetId="0">'2.1'!$A$1:$F$51</definedName>
    <definedName name="_xlnm.Print_Area" localSheetId="1">'2.2'!$A$1:$L$77</definedName>
    <definedName name="_xlnm.Print_Area" localSheetId="2">'2.3'!$A$1:$H$275</definedName>
    <definedName name="_xlnm.Print_Area" localSheetId="3">'2.4'!$A$1:$F$54</definedName>
    <definedName name="_xlnm.Print_Area" localSheetId="4">'2.4 _Revised'!$A$1:$G$28</definedName>
    <definedName name="_xlnm.Print_Area" localSheetId="6">'2.6'!$A$1:$F$84</definedName>
    <definedName name="_xlnm.Print_Area" localSheetId="7">'2.7'!$A$1:$H$286</definedName>
    <definedName name="_xlnm.Print_Area" localSheetId="9">'2.9 '!$A$1:$N$157</definedName>
    <definedName name="_xlnm.Print_Titles" localSheetId="2">'2.3'!$1:$5</definedName>
    <definedName name="_xlnm.Print_Titles" localSheetId="3">'2.4'!#REF!</definedName>
    <definedName name="_xlnm.Print_Titles" localSheetId="5">'2.5'!$1:$5</definedName>
    <definedName name="_xlnm.Print_Titles" localSheetId="7">'2.7'!$1:$4</definedName>
    <definedName name="_xlnm.Print_Titles" localSheetId="8">'2.8'!$1:$4</definedName>
    <definedName name="_xlnm.Print_Titles" localSheetId="9">'2.9 '!$1:$4</definedName>
  </definedNames>
  <calcPr calcId="162913"/>
</workbook>
</file>

<file path=xl/calcChain.xml><?xml version="1.0" encoding="utf-8"?>
<calcChain xmlns="http://schemas.openxmlformats.org/spreadsheetml/2006/main">
  <c r="N156" i="23" l="1"/>
  <c r="M156" i="23"/>
  <c r="K156" i="23"/>
  <c r="J156" i="23"/>
  <c r="I156" i="23"/>
  <c r="H156" i="23"/>
  <c r="G156" i="23"/>
  <c r="F156" i="23"/>
  <c r="E156" i="23"/>
  <c r="D156" i="23"/>
  <c r="N155" i="23"/>
  <c r="M155" i="23"/>
  <c r="K155" i="23"/>
  <c r="J155" i="23"/>
  <c r="I155" i="23"/>
  <c r="E155" i="23"/>
  <c r="D155" i="23"/>
  <c r="D157" i="23" s="1"/>
  <c r="N154" i="23"/>
  <c r="N157" i="23" s="1"/>
  <c r="M154" i="23"/>
  <c r="M157" i="23" s="1"/>
  <c r="K154" i="23"/>
  <c r="K157" i="23" s="1"/>
  <c r="J154" i="23"/>
  <c r="I154" i="23"/>
  <c r="H154" i="23"/>
  <c r="G154" i="23"/>
  <c r="F154" i="23"/>
  <c r="E154" i="23"/>
  <c r="E157" i="23" s="1"/>
  <c r="D154" i="23"/>
  <c r="N153" i="23"/>
  <c r="M153" i="23"/>
  <c r="K153" i="23"/>
  <c r="J153" i="23"/>
  <c r="I153" i="23"/>
  <c r="H153" i="23"/>
  <c r="G153" i="23"/>
  <c r="F153" i="23"/>
  <c r="E153" i="23"/>
  <c r="D153" i="23"/>
  <c r="L152" i="23"/>
  <c r="L151" i="23"/>
  <c r="L150" i="23"/>
  <c r="H149" i="23"/>
  <c r="H155" i="23" s="1"/>
  <c r="G149" i="23"/>
  <c r="G155" i="23" s="1"/>
  <c r="G157" i="23" s="1"/>
  <c r="F149" i="23"/>
  <c r="F155" i="23" s="1"/>
  <c r="L148" i="23"/>
  <c r="N147" i="23"/>
  <c r="M147" i="23"/>
  <c r="K147" i="23"/>
  <c r="J147" i="23"/>
  <c r="I147" i="23"/>
  <c r="H147" i="23"/>
  <c r="G147" i="23"/>
  <c r="F147" i="23"/>
  <c r="E147" i="23"/>
  <c r="D147" i="23"/>
  <c r="L146" i="23"/>
  <c r="L156" i="23" s="1"/>
  <c r="L145" i="23"/>
  <c r="L144" i="23"/>
  <c r="N142" i="23"/>
  <c r="M142" i="23"/>
  <c r="K142" i="23"/>
  <c r="J142" i="23"/>
  <c r="I142" i="23"/>
  <c r="H142" i="23"/>
  <c r="G142" i="23"/>
  <c r="F142" i="23"/>
  <c r="E142" i="23"/>
  <c r="D142" i="23"/>
  <c r="N141" i="23"/>
  <c r="K141" i="23"/>
  <c r="J141" i="23"/>
  <c r="I141" i="23"/>
  <c r="H141" i="23"/>
  <c r="G141" i="23"/>
  <c r="F141" i="23"/>
  <c r="E141" i="23"/>
  <c r="D141" i="23"/>
  <c r="N140" i="23"/>
  <c r="M140" i="23"/>
  <c r="M143" i="23" s="1"/>
  <c r="K140" i="23"/>
  <c r="K143" i="23" s="1"/>
  <c r="J140" i="23"/>
  <c r="I140" i="23"/>
  <c r="H140" i="23"/>
  <c r="G140" i="23"/>
  <c r="F140" i="23"/>
  <c r="E140" i="23"/>
  <c r="D140" i="23"/>
  <c r="N139" i="23"/>
  <c r="M139" i="23"/>
  <c r="L139" i="23"/>
  <c r="K139" i="23"/>
  <c r="J139" i="23"/>
  <c r="I139" i="23"/>
  <c r="H139" i="23"/>
  <c r="G139" i="23"/>
  <c r="F139" i="23"/>
  <c r="E139" i="23"/>
  <c r="D139" i="23"/>
  <c r="L138" i="23"/>
  <c r="L137" i="23"/>
  <c r="L136" i="23"/>
  <c r="L135" i="23"/>
  <c r="L134" i="23"/>
  <c r="N133" i="23"/>
  <c r="M133" i="23"/>
  <c r="K133" i="23"/>
  <c r="J133" i="23"/>
  <c r="I133" i="23"/>
  <c r="H133" i="23"/>
  <c r="G133" i="23"/>
  <c r="F133" i="23"/>
  <c r="E133" i="23"/>
  <c r="D133" i="23"/>
  <c r="L132" i="23"/>
  <c r="L142" i="23" s="1"/>
  <c r="L131" i="23"/>
  <c r="L130" i="23"/>
  <c r="N128" i="23"/>
  <c r="M128" i="23"/>
  <c r="K128" i="23"/>
  <c r="J128" i="23"/>
  <c r="I128" i="23"/>
  <c r="H128" i="23"/>
  <c r="G128" i="23"/>
  <c r="F128" i="23"/>
  <c r="E128" i="23"/>
  <c r="D128" i="23"/>
  <c r="N127" i="23"/>
  <c r="M127" i="23"/>
  <c r="K127" i="23"/>
  <c r="J127" i="23"/>
  <c r="I127" i="23"/>
  <c r="H127" i="23"/>
  <c r="G127" i="23"/>
  <c r="F127" i="23"/>
  <c r="F129" i="23" s="1"/>
  <c r="E127" i="23"/>
  <c r="E129" i="23" s="1"/>
  <c r="D127" i="23"/>
  <c r="D129" i="23" s="1"/>
  <c r="N126" i="23"/>
  <c r="M126" i="23"/>
  <c r="K126" i="23"/>
  <c r="J126" i="23"/>
  <c r="I126" i="23"/>
  <c r="H126" i="23"/>
  <c r="G126" i="23"/>
  <c r="F126" i="23"/>
  <c r="E126" i="23"/>
  <c r="D126" i="23"/>
  <c r="L125" i="23"/>
  <c r="L124" i="23"/>
  <c r="L123" i="23"/>
  <c r="L127" i="23" s="1"/>
  <c r="L122" i="23"/>
  <c r="L121" i="23"/>
  <c r="N120" i="23"/>
  <c r="M120" i="23"/>
  <c r="K120" i="23"/>
  <c r="J120" i="23"/>
  <c r="I120" i="23"/>
  <c r="H120" i="23"/>
  <c r="G120" i="23"/>
  <c r="F120" i="23"/>
  <c r="E120" i="23"/>
  <c r="D120" i="23"/>
  <c r="L119" i="23"/>
  <c r="L118" i="23"/>
  <c r="L117" i="23"/>
  <c r="M113" i="23"/>
  <c r="N112" i="23"/>
  <c r="M112" i="23"/>
  <c r="L112" i="23"/>
  <c r="K112" i="23"/>
  <c r="J112" i="23"/>
  <c r="I112" i="23"/>
  <c r="H112" i="23"/>
  <c r="G112" i="23"/>
  <c r="F112" i="23"/>
  <c r="E112" i="23"/>
  <c r="D112" i="23"/>
  <c r="D115" i="23" s="1"/>
  <c r="N111" i="23"/>
  <c r="M111" i="23"/>
  <c r="K111" i="23"/>
  <c r="J111" i="23"/>
  <c r="I111" i="23"/>
  <c r="H111" i="23"/>
  <c r="G111" i="23"/>
  <c r="F111" i="23"/>
  <c r="E111" i="23"/>
  <c r="D111" i="23"/>
  <c r="N110" i="23"/>
  <c r="M110" i="23"/>
  <c r="K110" i="23"/>
  <c r="J110" i="23"/>
  <c r="I110" i="23"/>
  <c r="H110" i="23"/>
  <c r="G110" i="23"/>
  <c r="F110" i="23"/>
  <c r="E110" i="23"/>
  <c r="D110" i="23"/>
  <c r="N109" i="23"/>
  <c r="M109" i="23"/>
  <c r="K109" i="23"/>
  <c r="J109" i="23"/>
  <c r="I109" i="23"/>
  <c r="H109" i="23"/>
  <c r="G109" i="23"/>
  <c r="F109" i="23"/>
  <c r="E109" i="23"/>
  <c r="D109" i="23"/>
  <c r="N108" i="23"/>
  <c r="M108" i="23"/>
  <c r="K108" i="23"/>
  <c r="J108" i="23"/>
  <c r="I108" i="23"/>
  <c r="H108" i="23"/>
  <c r="G108" i="23"/>
  <c r="F108" i="23"/>
  <c r="E108" i="23"/>
  <c r="D108" i="23"/>
  <c r="N106" i="23"/>
  <c r="M106" i="23"/>
  <c r="K106" i="23"/>
  <c r="J106" i="23"/>
  <c r="I106" i="23"/>
  <c r="H106" i="23"/>
  <c r="G106" i="23"/>
  <c r="F106" i="23"/>
  <c r="E106" i="23"/>
  <c r="D106" i="23"/>
  <c r="N105" i="23"/>
  <c r="M105" i="23"/>
  <c r="K105" i="23"/>
  <c r="J105" i="23"/>
  <c r="I105" i="23"/>
  <c r="H105" i="23"/>
  <c r="H115" i="23" s="1"/>
  <c r="G105" i="23"/>
  <c r="G115" i="23" s="1"/>
  <c r="F105" i="23"/>
  <c r="F115" i="23" s="1"/>
  <c r="E105" i="23"/>
  <c r="D105" i="23"/>
  <c r="N104" i="23"/>
  <c r="M104" i="23"/>
  <c r="M114" i="23" s="1"/>
  <c r="K104" i="23"/>
  <c r="K114" i="23" s="1"/>
  <c r="J104" i="23"/>
  <c r="J114" i="23" s="1"/>
  <c r="I104" i="23"/>
  <c r="H104" i="23"/>
  <c r="G104" i="23"/>
  <c r="F104" i="23"/>
  <c r="F114" i="23" s="1"/>
  <c r="E104" i="23"/>
  <c r="E114" i="23" s="1"/>
  <c r="D104" i="23"/>
  <c r="D114" i="23" s="1"/>
  <c r="N101" i="23"/>
  <c r="M101" i="23"/>
  <c r="K101" i="23"/>
  <c r="J101" i="23"/>
  <c r="I101" i="23"/>
  <c r="H101" i="23"/>
  <c r="H102" i="23" s="1"/>
  <c r="G101" i="23"/>
  <c r="F101" i="23"/>
  <c r="E101" i="23"/>
  <c r="D101" i="23"/>
  <c r="N100" i="23"/>
  <c r="N102" i="23" s="1"/>
  <c r="M100" i="23"/>
  <c r="K100" i="23"/>
  <c r="K102" i="23" s="1"/>
  <c r="J100" i="23"/>
  <c r="J102" i="23" s="1"/>
  <c r="I100" i="23"/>
  <c r="H100" i="23"/>
  <c r="G100" i="23"/>
  <c r="F100" i="23"/>
  <c r="E100" i="23"/>
  <c r="D100" i="23"/>
  <c r="N99" i="23"/>
  <c r="N113" i="23" s="1"/>
  <c r="M99" i="23"/>
  <c r="K99" i="23"/>
  <c r="J99" i="23"/>
  <c r="I99" i="23"/>
  <c r="H99" i="23"/>
  <c r="G99" i="23"/>
  <c r="F99" i="23"/>
  <c r="E99" i="23"/>
  <c r="D99" i="23"/>
  <c r="L98" i="23"/>
  <c r="L97" i="23"/>
  <c r="L99" i="23" s="1"/>
  <c r="L96" i="23"/>
  <c r="L95" i="23"/>
  <c r="L94" i="23"/>
  <c r="N93" i="23"/>
  <c r="N107" i="23" s="1"/>
  <c r="M93" i="23"/>
  <c r="K93" i="23"/>
  <c r="J93" i="23"/>
  <c r="I93" i="23"/>
  <c r="H93" i="23"/>
  <c r="G93" i="23"/>
  <c r="F93" i="23"/>
  <c r="E93" i="23"/>
  <c r="D93" i="23"/>
  <c r="L92" i="23"/>
  <c r="L91" i="23"/>
  <c r="L101" i="23" s="1"/>
  <c r="L90" i="23"/>
  <c r="M89" i="23"/>
  <c r="N88" i="23"/>
  <c r="N89" i="23" s="1"/>
  <c r="M88" i="23"/>
  <c r="K88" i="23"/>
  <c r="J88" i="23"/>
  <c r="I88" i="23"/>
  <c r="H88" i="23"/>
  <c r="G88" i="23"/>
  <c r="F88" i="23"/>
  <c r="E88" i="23"/>
  <c r="D88" i="23"/>
  <c r="K87" i="23"/>
  <c r="K89" i="23" s="1"/>
  <c r="J87" i="23"/>
  <c r="J89" i="23" s="1"/>
  <c r="I87" i="23"/>
  <c r="I89" i="23" s="1"/>
  <c r="H87" i="23"/>
  <c r="G87" i="23"/>
  <c r="F87" i="23"/>
  <c r="E87" i="23"/>
  <c r="D87" i="23"/>
  <c r="D89" i="23" s="1"/>
  <c r="K86" i="23"/>
  <c r="J86" i="23"/>
  <c r="I86" i="23"/>
  <c r="H86" i="23"/>
  <c r="G86" i="23"/>
  <c r="F86" i="23"/>
  <c r="E86" i="23"/>
  <c r="D86" i="23"/>
  <c r="L85" i="23"/>
  <c r="L84" i="23"/>
  <c r="L86" i="23" s="1"/>
  <c r="L83" i="23"/>
  <c r="L82" i="23"/>
  <c r="L81" i="23"/>
  <c r="M80" i="23"/>
  <c r="K80" i="23"/>
  <c r="J80" i="23"/>
  <c r="I80" i="23"/>
  <c r="H80" i="23"/>
  <c r="G80" i="23"/>
  <c r="F80" i="23"/>
  <c r="E80" i="23"/>
  <c r="D80" i="23"/>
  <c r="L79" i="23"/>
  <c r="L78" i="23"/>
  <c r="L88" i="23" s="1"/>
  <c r="L77" i="23"/>
  <c r="L87" i="23" s="1"/>
  <c r="L89" i="23" s="1"/>
  <c r="M76" i="23"/>
  <c r="K76" i="23"/>
  <c r="H76" i="23"/>
  <c r="M75" i="23"/>
  <c r="K75" i="23"/>
  <c r="J75" i="23"/>
  <c r="I75" i="23"/>
  <c r="H75" i="23"/>
  <c r="G75" i="23"/>
  <c r="F75" i="23"/>
  <c r="F76" i="23" s="1"/>
  <c r="E75" i="23"/>
  <c r="E76" i="23" s="1"/>
  <c r="D75" i="23"/>
  <c r="D76" i="23" s="1"/>
  <c r="K74" i="23"/>
  <c r="J74" i="23"/>
  <c r="J76" i="23" s="1"/>
  <c r="I74" i="23"/>
  <c r="I76" i="23" s="1"/>
  <c r="H74" i="23"/>
  <c r="G74" i="23"/>
  <c r="G76" i="23" s="1"/>
  <c r="F74" i="23"/>
  <c r="E74" i="23"/>
  <c r="D74" i="23"/>
  <c r="K73" i="23"/>
  <c r="J73" i="23"/>
  <c r="I73" i="23"/>
  <c r="H73" i="23"/>
  <c r="G73" i="23"/>
  <c r="F73" i="23"/>
  <c r="E73" i="23"/>
  <c r="D73" i="23"/>
  <c r="L72" i="23"/>
  <c r="L71" i="23"/>
  <c r="L73" i="23" s="1"/>
  <c r="L70" i="23"/>
  <c r="L69" i="23"/>
  <c r="L68" i="23"/>
  <c r="M67" i="23"/>
  <c r="K67" i="23"/>
  <c r="J67" i="23"/>
  <c r="I67" i="23"/>
  <c r="H67" i="23"/>
  <c r="G67" i="23"/>
  <c r="F67" i="23"/>
  <c r="E67" i="23"/>
  <c r="D67" i="23"/>
  <c r="L66" i="23"/>
  <c r="L65" i="23"/>
  <c r="L64" i="23"/>
  <c r="L67" i="23" s="1"/>
  <c r="M63" i="23"/>
  <c r="J63" i="23"/>
  <c r="I63" i="23"/>
  <c r="H63" i="23"/>
  <c r="M62" i="23"/>
  <c r="K62" i="23"/>
  <c r="J62" i="23"/>
  <c r="I62" i="23"/>
  <c r="H62" i="23"/>
  <c r="G62" i="23"/>
  <c r="F62" i="23"/>
  <c r="E62" i="23"/>
  <c r="D62" i="23"/>
  <c r="K61" i="23"/>
  <c r="K63" i="23" s="1"/>
  <c r="J61" i="23"/>
  <c r="I61" i="23"/>
  <c r="H61" i="23"/>
  <c r="G61" i="23"/>
  <c r="G63" i="23" s="1"/>
  <c r="F61" i="23"/>
  <c r="E61" i="23"/>
  <c r="D61" i="23"/>
  <c r="D63" i="23" s="1"/>
  <c r="L60" i="23"/>
  <c r="K60" i="23"/>
  <c r="J60" i="23"/>
  <c r="I60" i="23"/>
  <c r="H60" i="23"/>
  <c r="G60" i="23"/>
  <c r="F60" i="23"/>
  <c r="E60" i="23"/>
  <c r="D60" i="23"/>
  <c r="L59" i="23"/>
  <c r="L58" i="23"/>
  <c r="L57" i="23"/>
  <c r="L56" i="23"/>
  <c r="L55" i="23"/>
  <c r="M54" i="23"/>
  <c r="L54" i="23"/>
  <c r="K54" i="23"/>
  <c r="K107" i="23" s="1"/>
  <c r="J54" i="23"/>
  <c r="I54" i="23"/>
  <c r="H54" i="23"/>
  <c r="G54" i="23"/>
  <c r="F54" i="23"/>
  <c r="E54" i="23"/>
  <c r="D54" i="23"/>
  <c r="L53" i="23"/>
  <c r="L52" i="23"/>
  <c r="L62" i="23" s="1"/>
  <c r="L51" i="23"/>
  <c r="I49" i="23"/>
  <c r="H49" i="23"/>
  <c r="M48" i="23"/>
  <c r="M49" i="23" s="1"/>
  <c r="K48" i="23"/>
  <c r="J48" i="23"/>
  <c r="I48" i="23"/>
  <c r="H48" i="23"/>
  <c r="G48" i="23"/>
  <c r="G49" i="23" s="1"/>
  <c r="F48" i="23"/>
  <c r="E48" i="23"/>
  <c r="D48" i="23"/>
  <c r="K47" i="23"/>
  <c r="J47" i="23"/>
  <c r="I47" i="23"/>
  <c r="H47" i="23"/>
  <c r="G47" i="23"/>
  <c r="F47" i="23"/>
  <c r="F49" i="23" s="1"/>
  <c r="E47" i="23"/>
  <c r="E49" i="23" s="1"/>
  <c r="D47" i="23"/>
  <c r="D49" i="23" s="1"/>
  <c r="L46" i="23"/>
  <c r="K46" i="23"/>
  <c r="J46" i="23"/>
  <c r="J113" i="23" s="1"/>
  <c r="I46" i="23"/>
  <c r="H46" i="23"/>
  <c r="G46" i="23"/>
  <c r="F46" i="23"/>
  <c r="E46" i="23"/>
  <c r="D46" i="23"/>
  <c r="L45" i="23"/>
  <c r="L44" i="23"/>
  <c r="L43" i="23"/>
  <c r="L110" i="23" s="1"/>
  <c r="L42" i="23"/>
  <c r="L41" i="23"/>
  <c r="M40" i="23"/>
  <c r="K40" i="23"/>
  <c r="J40" i="23"/>
  <c r="I40" i="23"/>
  <c r="I107" i="23" s="1"/>
  <c r="H40" i="23"/>
  <c r="H107" i="23" s="1"/>
  <c r="G40" i="23"/>
  <c r="G107" i="23" s="1"/>
  <c r="F40" i="23"/>
  <c r="E40" i="23"/>
  <c r="D40" i="23"/>
  <c r="L39" i="23"/>
  <c r="L38" i="23"/>
  <c r="L37" i="23"/>
  <c r="L40" i="23" s="1"/>
  <c r="M23" i="23"/>
  <c r="K23" i="23"/>
  <c r="J23" i="23"/>
  <c r="I23" i="23"/>
  <c r="H23" i="23"/>
  <c r="G23" i="23"/>
  <c r="F23" i="23"/>
  <c r="D23" i="23"/>
  <c r="L22" i="23"/>
  <c r="L21" i="23"/>
  <c r="L20" i="23"/>
  <c r="L19" i="23"/>
  <c r="L18" i="23"/>
  <c r="L17" i="23"/>
  <c r="M11" i="23"/>
  <c r="K11" i="23"/>
  <c r="J11" i="23"/>
  <c r="I11" i="23"/>
  <c r="H11" i="23"/>
  <c r="G11" i="23"/>
  <c r="F11" i="23"/>
  <c r="E11" i="23"/>
  <c r="D11" i="23"/>
  <c r="L10" i="23"/>
  <c r="L9" i="23"/>
  <c r="L8" i="23"/>
  <c r="L7" i="23"/>
  <c r="L6" i="23"/>
  <c r="L5" i="23"/>
  <c r="I115" i="23" l="1"/>
  <c r="E107" i="23"/>
  <c r="L109" i="23"/>
  <c r="E89" i="23"/>
  <c r="E102" i="23"/>
  <c r="F107" i="23"/>
  <c r="L48" i="23"/>
  <c r="J49" i="23"/>
  <c r="D107" i="23"/>
  <c r="F89" i="23"/>
  <c r="F102" i="23"/>
  <c r="I114" i="23"/>
  <c r="K49" i="23"/>
  <c r="E63" i="23"/>
  <c r="L75" i="23"/>
  <c r="G89" i="23"/>
  <c r="G102" i="23"/>
  <c r="I102" i="23"/>
  <c r="M115" i="23"/>
  <c r="L140" i="23"/>
  <c r="J143" i="23"/>
  <c r="N143" i="23"/>
  <c r="L147" i="23"/>
  <c r="J157" i="23"/>
  <c r="K115" i="23"/>
  <c r="K116" i="23" s="1"/>
  <c r="L11" i="23"/>
  <c r="F63" i="23"/>
  <c r="L74" i="23"/>
  <c r="L76" i="23" s="1"/>
  <c r="D113" i="23"/>
  <c r="H89" i="23"/>
  <c r="N115" i="23"/>
  <c r="L129" i="23"/>
  <c r="L141" i="23"/>
  <c r="L126" i="23"/>
  <c r="F157" i="23"/>
  <c r="K113" i="23"/>
  <c r="D102" i="23"/>
  <c r="L23" i="23"/>
  <c r="H113" i="23"/>
  <c r="F113" i="23"/>
  <c r="E113" i="23"/>
  <c r="I113" i="23"/>
  <c r="J107" i="23"/>
  <c r="G113" i="23"/>
  <c r="L100" i="23"/>
  <c r="L102" i="23" s="1"/>
  <c r="M102" i="23"/>
  <c r="G129" i="23"/>
  <c r="H129" i="23"/>
  <c r="D143" i="23"/>
  <c r="L153" i="23"/>
  <c r="I129" i="23"/>
  <c r="E143" i="23"/>
  <c r="L108" i="23"/>
  <c r="L104" i="23"/>
  <c r="L114" i="23" s="1"/>
  <c r="F116" i="23"/>
  <c r="N114" i="23"/>
  <c r="E115" i="23"/>
  <c r="J129" i="23"/>
  <c r="F143" i="23"/>
  <c r="D116" i="23"/>
  <c r="K129" i="23"/>
  <c r="G143" i="23"/>
  <c r="G114" i="23"/>
  <c r="G116" i="23" s="1"/>
  <c r="L111" i="23"/>
  <c r="H114" i="23"/>
  <c r="H116" i="23" s="1"/>
  <c r="L120" i="23"/>
  <c r="M129" i="23"/>
  <c r="H143" i="23"/>
  <c r="H157" i="23"/>
  <c r="E116" i="23"/>
  <c r="M107" i="23"/>
  <c r="L106" i="23"/>
  <c r="J115" i="23"/>
  <c r="J116" i="23" s="1"/>
  <c r="L128" i="23"/>
  <c r="N129" i="23"/>
  <c r="L133" i="23"/>
  <c r="I143" i="23"/>
  <c r="I157" i="23"/>
  <c r="L107" i="23"/>
  <c r="L113" i="23"/>
  <c r="N116" i="23"/>
  <c r="M116" i="23"/>
  <c r="L154" i="23"/>
  <c r="L61" i="23"/>
  <c r="L63" i="23" s="1"/>
  <c r="L93" i="23"/>
  <c r="L80" i="23"/>
  <c r="L149" i="23"/>
  <c r="L155" i="23" s="1"/>
  <c r="L47" i="23"/>
  <c r="L105" i="23"/>
  <c r="L115" i="23" s="1"/>
  <c r="L116" i="23" s="1"/>
  <c r="L143" i="23" l="1"/>
  <c r="L49" i="23"/>
  <c r="I116" i="23"/>
  <c r="L157" i="23"/>
  <c r="D90" i="8"/>
  <c r="H56" i="8"/>
  <c r="L165" i="22"/>
  <c r="P164" i="22"/>
  <c r="G130" i="22"/>
  <c r="I128" i="22"/>
  <c r="G121" i="22"/>
  <c r="O121" i="22"/>
  <c r="L121" i="22"/>
  <c r="E121" i="22"/>
  <c r="C121" i="22"/>
  <c r="I119" i="22"/>
  <c r="I118" i="22"/>
  <c r="O117" i="22"/>
  <c r="N117" i="22"/>
  <c r="P115" i="22"/>
  <c r="P114" i="22"/>
  <c r="I111" i="22"/>
  <c r="I110" i="22"/>
  <c r="E86" i="22"/>
  <c r="D86" i="22"/>
  <c r="I84" i="22"/>
  <c r="I83" i="22"/>
  <c r="N58" i="22"/>
  <c r="M58" i="22"/>
  <c r="P55" i="22"/>
  <c r="I8" i="22"/>
  <c r="G10" i="22"/>
  <c r="F236" i="15" l="1"/>
  <c r="G236" i="15"/>
  <c r="E236" i="15"/>
  <c r="H244" i="15"/>
  <c r="H245" i="15"/>
  <c r="C70" i="7" l="1"/>
  <c r="F234" i="8"/>
  <c r="D70" i="7" l="1"/>
  <c r="D73" i="8" l="1"/>
  <c r="E73" i="8"/>
  <c r="F73" i="8"/>
  <c r="E38" i="8"/>
  <c r="F38" i="8"/>
  <c r="D38" i="8"/>
  <c r="D91" i="8" s="1"/>
  <c r="D8" i="8"/>
  <c r="D39" i="8" s="1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E69" i="7"/>
  <c r="E70" i="7"/>
  <c r="F70" i="7" s="1"/>
  <c r="E68" i="7"/>
  <c r="E67" i="7"/>
  <c r="E66" i="7"/>
  <c r="C69" i="7"/>
  <c r="C68" i="7"/>
  <c r="C67" i="7"/>
  <c r="C66" i="7"/>
  <c r="D69" i="7"/>
  <c r="D68" i="7"/>
  <c r="D67" i="7"/>
  <c r="D66" i="7"/>
  <c r="G227" i="8"/>
  <c r="H227" i="8" s="1"/>
  <c r="G223" i="8"/>
  <c r="G224" i="8"/>
  <c r="G225" i="8"/>
  <c r="G226" i="8"/>
  <c r="G34" i="8"/>
  <c r="G33" i="8"/>
  <c r="H33" i="8" s="1"/>
  <c r="C70" i="22"/>
  <c r="C73" i="22"/>
  <c r="C82" i="22"/>
  <c r="C86" i="22"/>
  <c r="C96" i="22"/>
  <c r="C101" i="22"/>
  <c r="C107" i="22"/>
  <c r="C112" i="22"/>
  <c r="C117" i="22"/>
  <c r="D130" i="22"/>
  <c r="E130" i="22"/>
  <c r="F130" i="22"/>
  <c r="H130" i="22"/>
  <c r="C130" i="22"/>
  <c r="I94" i="22"/>
  <c r="I95" i="22"/>
  <c r="I93" i="22"/>
  <c r="P79" i="22"/>
  <c r="H240" i="15"/>
  <c r="H239" i="15"/>
  <c r="H95" i="15"/>
  <c r="H94" i="15"/>
  <c r="H96" i="15"/>
  <c r="G97" i="15"/>
  <c r="F97" i="15"/>
  <c r="E97" i="15"/>
  <c r="E22" i="15"/>
  <c r="K43" i="17"/>
  <c r="J43" i="17"/>
  <c r="I43" i="17"/>
  <c r="C75" i="17"/>
  <c r="F70" i="17"/>
  <c r="F71" i="17"/>
  <c r="F65" i="17"/>
  <c r="F66" i="17"/>
  <c r="F67" i="17"/>
  <c r="F61" i="17"/>
  <c r="F62" i="17"/>
  <c r="F63" i="17"/>
  <c r="F59" i="17"/>
  <c r="F58" i="17"/>
  <c r="F57" i="17"/>
  <c r="F54" i="17"/>
  <c r="F55" i="17"/>
  <c r="F9" i="17"/>
  <c r="F10" i="17"/>
  <c r="F38" i="17"/>
  <c r="F39" i="17"/>
  <c r="D75" i="17"/>
  <c r="E75" i="17"/>
  <c r="C74" i="17"/>
  <c r="E74" i="17"/>
  <c r="D74" i="17"/>
  <c r="D73" i="17"/>
  <c r="E73" i="17"/>
  <c r="C73" i="17"/>
  <c r="F50" i="17"/>
  <c r="F51" i="17"/>
  <c r="F46" i="17"/>
  <c r="F47" i="17"/>
  <c r="J42" i="17"/>
  <c r="K42" i="17"/>
  <c r="I42" i="17"/>
  <c r="I41" i="17"/>
  <c r="F42" i="17"/>
  <c r="F43" i="17"/>
  <c r="L39" i="17"/>
  <c r="L38" i="17"/>
  <c r="L34" i="17"/>
  <c r="L35" i="17"/>
  <c r="L30" i="17"/>
  <c r="L31" i="17"/>
  <c r="L9" i="17"/>
  <c r="L10" i="17"/>
  <c r="F34" i="17"/>
  <c r="F35" i="17"/>
  <c r="F30" i="17"/>
  <c r="F31" i="17"/>
  <c r="F29" i="17"/>
  <c r="D35" i="18"/>
  <c r="E35" i="18"/>
  <c r="C35" i="18"/>
  <c r="C33" i="18"/>
  <c r="C31" i="18"/>
  <c r="F28" i="18"/>
  <c r="F22" i="18"/>
  <c r="F23" i="18"/>
  <c r="F16" i="18"/>
  <c r="F17" i="18"/>
  <c r="F11" i="18"/>
  <c r="F9" i="18"/>
  <c r="I96" i="22" l="1"/>
  <c r="H97" i="15"/>
  <c r="L42" i="17"/>
  <c r="L43" i="17"/>
  <c r="J47" i="17"/>
  <c r="K47" i="17"/>
  <c r="I47" i="17"/>
  <c r="F35" i="18"/>
  <c r="J46" i="17"/>
  <c r="I45" i="17"/>
  <c r="K46" i="17"/>
  <c r="I46" i="17"/>
  <c r="F66" i="7"/>
  <c r="F67" i="7"/>
  <c r="F68" i="7"/>
  <c r="F69" i="7"/>
  <c r="F74" i="17"/>
  <c r="F75" i="17"/>
  <c r="F73" i="17"/>
  <c r="G274" i="8"/>
  <c r="G268" i="8"/>
  <c r="G269" i="8"/>
  <c r="G270" i="8"/>
  <c r="G271" i="8"/>
  <c r="D234" i="8"/>
  <c r="E234" i="8"/>
  <c r="G6" i="8"/>
  <c r="G7" i="8"/>
  <c r="P66" i="22"/>
  <c r="I34" i="22"/>
  <c r="I33" i="22"/>
  <c r="I32" i="22"/>
  <c r="I31" i="22"/>
  <c r="I29" i="22"/>
  <c r="I28" i="22"/>
  <c r="I30" i="22" s="1"/>
  <c r="I26" i="22"/>
  <c r="I25" i="22"/>
  <c r="I23" i="22"/>
  <c r="I22" i="22"/>
  <c r="I20" i="22"/>
  <c r="I19" i="22"/>
  <c r="I16" i="22"/>
  <c r="I14" i="22"/>
  <c r="I13" i="22"/>
  <c r="I12" i="22"/>
  <c r="I11" i="22"/>
  <c r="I9" i="22"/>
  <c r="I7" i="22"/>
  <c r="I10" i="22" s="1"/>
  <c r="I36" i="22"/>
  <c r="P34" i="22"/>
  <c r="P33" i="22"/>
  <c r="P32" i="22"/>
  <c r="P31" i="22"/>
  <c r="P29" i="22"/>
  <c r="P28" i="22"/>
  <c r="P26" i="22"/>
  <c r="P25" i="22"/>
  <c r="P23" i="22"/>
  <c r="P22" i="22"/>
  <c r="P36" i="22"/>
  <c r="P20" i="22"/>
  <c r="P19" i="22"/>
  <c r="P21" i="22" s="1"/>
  <c r="P12" i="22"/>
  <c r="C15" i="22"/>
  <c r="L47" i="17" l="1"/>
  <c r="C10" i="22"/>
  <c r="D10" i="22"/>
  <c r="E10" i="22"/>
  <c r="F10" i="22"/>
  <c r="H10" i="22"/>
  <c r="J10" i="22"/>
  <c r="K10" i="22"/>
  <c r="L10" i="22"/>
  <c r="M10" i="22"/>
  <c r="N10" i="22"/>
  <c r="O10" i="22"/>
  <c r="C17" i="16"/>
  <c r="D17" i="16"/>
  <c r="E17" i="16"/>
  <c r="E88" i="15"/>
  <c r="E264" i="15" s="1"/>
  <c r="G87" i="15"/>
  <c r="F87" i="15"/>
  <c r="E87" i="15"/>
  <c r="E81" i="15"/>
  <c r="H6" i="15" l="1"/>
  <c r="E231" i="15" l="1"/>
  <c r="C24" i="22" l="1"/>
  <c r="C27" i="22"/>
  <c r="J159" i="22"/>
  <c r="K159" i="22"/>
  <c r="C159" i="22"/>
  <c r="O142" i="22"/>
  <c r="J142" i="22"/>
  <c r="J130" i="22"/>
  <c r="C77" i="22"/>
  <c r="D77" i="22"/>
  <c r="E77" i="22"/>
  <c r="F77" i="22"/>
  <c r="G77" i="22"/>
  <c r="H77" i="22"/>
  <c r="O96" i="22"/>
  <c r="H65" i="22"/>
  <c r="H24" i="22"/>
  <c r="O24" i="22"/>
  <c r="O77" i="22"/>
  <c r="J77" i="22"/>
  <c r="K77" i="22"/>
  <c r="C165" i="22"/>
  <c r="C166" i="22" s="1"/>
  <c r="C153" i="22"/>
  <c r="C149" i="22"/>
  <c r="C92" i="22"/>
  <c r="J138" i="22"/>
  <c r="K138" i="22"/>
  <c r="L138" i="22"/>
  <c r="M138" i="22"/>
  <c r="N138" i="22"/>
  <c r="O138" i="22"/>
  <c r="H138" i="22"/>
  <c r="C138" i="22"/>
  <c r="C52" i="22"/>
  <c r="D181" i="22"/>
  <c r="E181" i="22"/>
  <c r="F181" i="22"/>
  <c r="G181" i="22"/>
  <c r="H181" i="22"/>
  <c r="L181" i="22"/>
  <c r="M181" i="22"/>
  <c r="N181" i="22"/>
  <c r="O181" i="22"/>
  <c r="Q181" i="22"/>
  <c r="D182" i="22"/>
  <c r="E182" i="22"/>
  <c r="F182" i="22"/>
  <c r="G182" i="22"/>
  <c r="H182" i="22"/>
  <c r="J182" i="22"/>
  <c r="K182" i="22"/>
  <c r="L182" i="22"/>
  <c r="M182" i="22"/>
  <c r="N182" i="22"/>
  <c r="O182" i="22"/>
  <c r="Q182" i="22"/>
  <c r="D184" i="22"/>
  <c r="E184" i="22"/>
  <c r="F184" i="22"/>
  <c r="G184" i="22"/>
  <c r="H184" i="22"/>
  <c r="J184" i="22"/>
  <c r="K184" i="22"/>
  <c r="L184" i="22"/>
  <c r="M184" i="22"/>
  <c r="N184" i="22"/>
  <c r="O184" i="22"/>
  <c r="Q184" i="22"/>
  <c r="C182" i="22"/>
  <c r="C184" i="22"/>
  <c r="C181" i="22"/>
  <c r="Q82" i="22"/>
  <c r="O43" i="22"/>
  <c r="H43" i="22"/>
  <c r="I151" i="22"/>
  <c r="I152" i="22"/>
  <c r="I150" i="22"/>
  <c r="D58" i="22"/>
  <c r="E58" i="22"/>
  <c r="F58" i="22"/>
  <c r="G58" i="22"/>
  <c r="H58" i="22"/>
  <c r="J58" i="22"/>
  <c r="K58" i="22"/>
  <c r="L58" i="22"/>
  <c r="O58" i="22"/>
  <c r="Q58" i="22"/>
  <c r="C58" i="22"/>
  <c r="C59" i="22" s="1"/>
  <c r="Q24" i="22"/>
  <c r="H62" i="15"/>
  <c r="E15" i="15"/>
  <c r="F6" i="7"/>
  <c r="C21" i="22"/>
  <c r="L37" i="17"/>
  <c r="L36" i="17"/>
  <c r="L33" i="17"/>
  <c r="L32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8" i="17"/>
  <c r="K41" i="17"/>
  <c r="K45" i="17" s="1"/>
  <c r="J41" i="17"/>
  <c r="F69" i="17"/>
  <c r="F68" i="17"/>
  <c r="F64" i="17"/>
  <c r="F60" i="17"/>
  <c r="F56" i="17"/>
  <c r="F53" i="17"/>
  <c r="F52" i="17"/>
  <c r="F49" i="17"/>
  <c r="F48" i="17"/>
  <c r="F45" i="17"/>
  <c r="F44" i="17"/>
  <c r="F41" i="17"/>
  <c r="F40" i="17"/>
  <c r="F37" i="17"/>
  <c r="F36" i="17"/>
  <c r="F33" i="17"/>
  <c r="F32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8" i="17"/>
  <c r="L41" i="17" l="1"/>
  <c r="J45" i="17"/>
  <c r="C154" i="22"/>
  <c r="F24" i="18"/>
  <c r="E33" i="18"/>
  <c r="D33" i="18"/>
  <c r="F27" i="18"/>
  <c r="F21" i="18"/>
  <c r="F15" i="18"/>
  <c r="F14" i="18"/>
  <c r="F15" i="22"/>
  <c r="G15" i="22"/>
  <c r="H15" i="22"/>
  <c r="F33" i="18" l="1"/>
  <c r="L45" i="17"/>
  <c r="F17" i="22"/>
  <c r="D5" i="21"/>
  <c r="D165" i="22"/>
  <c r="D166" i="22" s="1"/>
  <c r="D159" i="22"/>
  <c r="D160" i="22" s="1"/>
  <c r="I158" i="22"/>
  <c r="C46" i="22"/>
  <c r="Q174" i="22"/>
  <c r="O174" i="22"/>
  <c r="N174" i="22"/>
  <c r="M174" i="22"/>
  <c r="L174" i="22"/>
  <c r="K174" i="22"/>
  <c r="J174" i="22"/>
  <c r="H174" i="22"/>
  <c r="G174" i="22"/>
  <c r="F174" i="22"/>
  <c r="E174" i="22"/>
  <c r="D174" i="22"/>
  <c r="C174" i="22"/>
  <c r="P173" i="22"/>
  <c r="P174" i="22" s="1"/>
  <c r="I173" i="22"/>
  <c r="Q170" i="22"/>
  <c r="Q171" i="22" s="1"/>
  <c r="O170" i="22"/>
  <c r="O171" i="22" s="1"/>
  <c r="N170" i="22"/>
  <c r="N171" i="22" s="1"/>
  <c r="M170" i="22"/>
  <c r="M171" i="22" s="1"/>
  <c r="L170" i="22"/>
  <c r="L171" i="22" s="1"/>
  <c r="K170" i="22"/>
  <c r="K171" i="22" s="1"/>
  <c r="J170" i="22"/>
  <c r="J171" i="22" s="1"/>
  <c r="H170" i="22"/>
  <c r="H171" i="22" s="1"/>
  <c r="G170" i="22"/>
  <c r="G171" i="22" s="1"/>
  <c r="F170" i="22"/>
  <c r="F171" i="22" s="1"/>
  <c r="E170" i="22"/>
  <c r="E171" i="22" s="1"/>
  <c r="D170" i="22"/>
  <c r="D171" i="22" s="1"/>
  <c r="C170" i="22"/>
  <c r="C171" i="22" s="1"/>
  <c r="P169" i="22"/>
  <c r="I169" i="22"/>
  <c r="P168" i="22"/>
  <c r="I168" i="22"/>
  <c r="Q165" i="22"/>
  <c r="Q166" i="22" s="1"/>
  <c r="O165" i="22"/>
  <c r="O166" i="22" s="1"/>
  <c r="N165" i="22"/>
  <c r="N166" i="22" s="1"/>
  <c r="M165" i="22"/>
  <c r="M166" i="22" s="1"/>
  <c r="L166" i="22"/>
  <c r="K165" i="22"/>
  <c r="K166" i="22" s="1"/>
  <c r="J165" i="22"/>
  <c r="J166" i="22" s="1"/>
  <c r="H165" i="22"/>
  <c r="H166" i="22" s="1"/>
  <c r="G165" i="22"/>
  <c r="G166" i="22" s="1"/>
  <c r="F165" i="22"/>
  <c r="F166" i="22" s="1"/>
  <c r="E165" i="22"/>
  <c r="E166" i="22" s="1"/>
  <c r="I164" i="22"/>
  <c r="P163" i="22"/>
  <c r="I163" i="22"/>
  <c r="P162" i="22"/>
  <c r="I162" i="22"/>
  <c r="K160" i="22"/>
  <c r="J160" i="22"/>
  <c r="C160" i="22"/>
  <c r="Q159" i="22"/>
  <c r="Q160" i="22" s="1"/>
  <c r="O159" i="22"/>
  <c r="O160" i="22" s="1"/>
  <c r="N159" i="22"/>
  <c r="N160" i="22" s="1"/>
  <c r="M159" i="22"/>
  <c r="M160" i="22" s="1"/>
  <c r="L159" i="22"/>
  <c r="L160" i="22" s="1"/>
  <c r="H159" i="22"/>
  <c r="H160" i="22" s="1"/>
  <c r="G159" i="22"/>
  <c r="G160" i="22" s="1"/>
  <c r="F159" i="22"/>
  <c r="F160" i="22" s="1"/>
  <c r="E159" i="22"/>
  <c r="E160" i="22" s="1"/>
  <c r="P158" i="22"/>
  <c r="P157" i="22"/>
  <c r="I157" i="22"/>
  <c r="P156" i="22"/>
  <c r="I156" i="22"/>
  <c r="Q153" i="22"/>
  <c r="O153" i="22"/>
  <c r="N153" i="22"/>
  <c r="M153" i="22"/>
  <c r="L153" i="22"/>
  <c r="K153" i="22"/>
  <c r="J153" i="22"/>
  <c r="H153" i="22"/>
  <c r="G153" i="22"/>
  <c r="F153" i="22"/>
  <c r="E153" i="22"/>
  <c r="D153" i="22"/>
  <c r="P152" i="22"/>
  <c r="P151" i="22"/>
  <c r="P150" i="22"/>
  <c r="Q149" i="22"/>
  <c r="O149" i="22"/>
  <c r="N149" i="22"/>
  <c r="M149" i="22"/>
  <c r="L149" i="22"/>
  <c r="K149" i="22"/>
  <c r="J149" i="22"/>
  <c r="H149" i="22"/>
  <c r="G149" i="22"/>
  <c r="F149" i="22"/>
  <c r="E149" i="22"/>
  <c r="D149" i="22"/>
  <c r="P148" i="22"/>
  <c r="I148" i="22"/>
  <c r="P147" i="22"/>
  <c r="I147" i="22"/>
  <c r="P146" i="22"/>
  <c r="I146" i="22"/>
  <c r="P143" i="22"/>
  <c r="I143" i="22"/>
  <c r="Q142" i="22"/>
  <c r="N142" i="22"/>
  <c r="M142" i="22"/>
  <c r="L142" i="22"/>
  <c r="K142" i="22"/>
  <c r="H142" i="22"/>
  <c r="G142" i="22"/>
  <c r="F142" i="22"/>
  <c r="E142" i="22"/>
  <c r="D142" i="22"/>
  <c r="C142" i="22"/>
  <c r="P141" i="22"/>
  <c r="I141" i="22"/>
  <c r="P140" i="22"/>
  <c r="I140" i="22"/>
  <c r="P139" i="22"/>
  <c r="I139" i="22"/>
  <c r="Q138" i="22"/>
  <c r="G138" i="22"/>
  <c r="F138" i="22"/>
  <c r="E138" i="22"/>
  <c r="D138" i="22"/>
  <c r="P137" i="22"/>
  <c r="I137" i="22"/>
  <c r="P136" i="22"/>
  <c r="I136" i="22"/>
  <c r="P135" i="22"/>
  <c r="I135" i="22"/>
  <c r="Q134" i="22"/>
  <c r="O134" i="22"/>
  <c r="N134" i="22"/>
  <c r="M134" i="22"/>
  <c r="L134" i="22"/>
  <c r="K134" i="22"/>
  <c r="J134" i="22"/>
  <c r="J144" i="22" s="1"/>
  <c r="H134" i="22"/>
  <c r="G134" i="22"/>
  <c r="F134" i="22"/>
  <c r="E134" i="22"/>
  <c r="D134" i="22"/>
  <c r="C134" i="22"/>
  <c r="P133" i="22"/>
  <c r="I133" i="22"/>
  <c r="P132" i="22"/>
  <c r="I132" i="22"/>
  <c r="P131" i="22"/>
  <c r="I131" i="22"/>
  <c r="Q130" i="22"/>
  <c r="O130" i="22"/>
  <c r="N130" i="22"/>
  <c r="M130" i="22"/>
  <c r="L130" i="22"/>
  <c r="K130" i="22"/>
  <c r="P129" i="22"/>
  <c r="I129" i="22"/>
  <c r="P128" i="22"/>
  <c r="P127" i="22"/>
  <c r="I127" i="22"/>
  <c r="Q125" i="22"/>
  <c r="O125" i="22"/>
  <c r="N125" i="22"/>
  <c r="M125" i="22"/>
  <c r="L125" i="22"/>
  <c r="K125" i="22"/>
  <c r="J125" i="22"/>
  <c r="H125" i="22"/>
  <c r="G125" i="22"/>
  <c r="F125" i="22"/>
  <c r="E125" i="22"/>
  <c r="D125" i="22"/>
  <c r="C125" i="22"/>
  <c r="P124" i="22"/>
  <c r="P125" i="22" s="1"/>
  <c r="I124" i="22"/>
  <c r="I125" i="22" s="1"/>
  <c r="Q121" i="22"/>
  <c r="N121" i="22"/>
  <c r="M121" i="22"/>
  <c r="K121" i="22"/>
  <c r="J121" i="22"/>
  <c r="H121" i="22"/>
  <c r="F121" i="22"/>
  <c r="D121" i="22"/>
  <c r="P120" i="22"/>
  <c r="I120" i="22"/>
  <c r="P119" i="22"/>
  <c r="R119" i="22" s="1"/>
  <c r="P118" i="22"/>
  <c r="Q117" i="22"/>
  <c r="M117" i="22"/>
  <c r="L117" i="22"/>
  <c r="K117" i="22"/>
  <c r="J117" i="22"/>
  <c r="H117" i="22"/>
  <c r="G117" i="22"/>
  <c r="F117" i="22"/>
  <c r="E117" i="22"/>
  <c r="D117" i="22"/>
  <c r="P116" i="22"/>
  <c r="I116" i="22"/>
  <c r="I115" i="22"/>
  <c r="I114" i="22"/>
  <c r="Q112" i="22"/>
  <c r="O112" i="22"/>
  <c r="N112" i="22"/>
  <c r="M112" i="22"/>
  <c r="L112" i="22"/>
  <c r="K112" i="22"/>
  <c r="J112" i="22"/>
  <c r="H112" i="22"/>
  <c r="G112" i="22"/>
  <c r="F112" i="22"/>
  <c r="E112" i="22"/>
  <c r="D112" i="22"/>
  <c r="P111" i="22"/>
  <c r="P110" i="22"/>
  <c r="R110" i="22" s="1"/>
  <c r="P109" i="22"/>
  <c r="I109" i="22"/>
  <c r="R108" i="22"/>
  <c r="Q107" i="22"/>
  <c r="N107" i="22"/>
  <c r="M107" i="22"/>
  <c r="L107" i="22"/>
  <c r="K107" i="22"/>
  <c r="J107" i="22"/>
  <c r="G107" i="22"/>
  <c r="F107" i="22"/>
  <c r="E107" i="22"/>
  <c r="D107" i="22"/>
  <c r="P106" i="22"/>
  <c r="I106" i="22"/>
  <c r="P105" i="22"/>
  <c r="I105" i="22"/>
  <c r="P104" i="22"/>
  <c r="I104" i="22"/>
  <c r="P103" i="22"/>
  <c r="I103" i="22"/>
  <c r="P102" i="22"/>
  <c r="I102" i="22"/>
  <c r="Q101" i="22"/>
  <c r="O101" i="22"/>
  <c r="N101" i="22"/>
  <c r="M101" i="22"/>
  <c r="L101" i="22"/>
  <c r="K101" i="22"/>
  <c r="J101" i="22"/>
  <c r="H101" i="22"/>
  <c r="G101" i="22"/>
  <c r="F101" i="22"/>
  <c r="E101" i="22"/>
  <c r="D101" i="22"/>
  <c r="P100" i="22"/>
  <c r="I100" i="22"/>
  <c r="P99" i="22"/>
  <c r="I99" i="22"/>
  <c r="P98" i="22"/>
  <c r="I98" i="22"/>
  <c r="P97" i="22"/>
  <c r="I97" i="22"/>
  <c r="Q96" i="22"/>
  <c r="N96" i="22"/>
  <c r="M96" i="22"/>
  <c r="L96" i="22"/>
  <c r="K96" i="22"/>
  <c r="J96" i="22"/>
  <c r="H96" i="22"/>
  <c r="G96" i="22"/>
  <c r="F96" i="22"/>
  <c r="E96" i="22"/>
  <c r="D96" i="22"/>
  <c r="P95" i="22"/>
  <c r="R95" i="22" s="1"/>
  <c r="P94" i="22"/>
  <c r="P93" i="22"/>
  <c r="Q92" i="22"/>
  <c r="O92" i="22"/>
  <c r="N92" i="22"/>
  <c r="M92" i="22"/>
  <c r="L92" i="22"/>
  <c r="K92" i="22"/>
  <c r="J92" i="22"/>
  <c r="H92" i="22"/>
  <c r="G92" i="22"/>
  <c r="F92" i="22"/>
  <c r="E92" i="22"/>
  <c r="D92" i="22"/>
  <c r="P91" i="22"/>
  <c r="I91" i="22"/>
  <c r="P90" i="22"/>
  <c r="I90" i="22"/>
  <c r="P89" i="22"/>
  <c r="I89" i="22"/>
  <c r="Q86" i="22"/>
  <c r="O86" i="22"/>
  <c r="N86" i="22"/>
  <c r="M86" i="22"/>
  <c r="L86" i="22"/>
  <c r="K86" i="22"/>
  <c r="J86" i="22"/>
  <c r="H86" i="22"/>
  <c r="G86" i="22"/>
  <c r="F86" i="22"/>
  <c r="P85" i="22"/>
  <c r="I85" i="22"/>
  <c r="I86" i="22" s="1"/>
  <c r="P84" i="22"/>
  <c r="P83" i="22"/>
  <c r="O82" i="22"/>
  <c r="N82" i="22"/>
  <c r="M82" i="22"/>
  <c r="L82" i="22"/>
  <c r="K82" i="22"/>
  <c r="J82" i="22"/>
  <c r="H82" i="22"/>
  <c r="G82" i="22"/>
  <c r="F82" i="22"/>
  <c r="E82" i="22"/>
  <c r="D82" i="22"/>
  <c r="P81" i="22"/>
  <c r="I81" i="22"/>
  <c r="P80" i="22"/>
  <c r="I80" i="22"/>
  <c r="I79" i="22"/>
  <c r="R79" i="22" s="1"/>
  <c r="I78" i="22"/>
  <c r="R78" i="22" s="1"/>
  <c r="Q77" i="22"/>
  <c r="N77" i="22"/>
  <c r="M77" i="22"/>
  <c r="L77" i="22"/>
  <c r="P76" i="22"/>
  <c r="I76" i="22"/>
  <c r="P75" i="22"/>
  <c r="I75" i="22"/>
  <c r="P74" i="22"/>
  <c r="I74" i="22"/>
  <c r="Q73" i="22"/>
  <c r="N73" i="22"/>
  <c r="M73" i="22"/>
  <c r="L73" i="22"/>
  <c r="K73" i="22"/>
  <c r="G73" i="22"/>
  <c r="F73" i="22"/>
  <c r="E73" i="22"/>
  <c r="D73" i="22"/>
  <c r="P72" i="22"/>
  <c r="I72" i="22"/>
  <c r="P71" i="22"/>
  <c r="I71" i="22"/>
  <c r="Q70" i="22"/>
  <c r="O70" i="22"/>
  <c r="N70" i="22"/>
  <c r="M70" i="22"/>
  <c r="L70" i="22"/>
  <c r="K70" i="22"/>
  <c r="J70" i="22"/>
  <c r="H70" i="22"/>
  <c r="G70" i="22"/>
  <c r="F70" i="22"/>
  <c r="E70" i="22"/>
  <c r="D70" i="22"/>
  <c r="P69" i="22"/>
  <c r="I69" i="22"/>
  <c r="P68" i="22"/>
  <c r="I68" i="22"/>
  <c r="P67" i="22"/>
  <c r="I67" i="22"/>
  <c r="I66" i="22"/>
  <c r="Q65" i="22"/>
  <c r="O65" i="22"/>
  <c r="N65" i="22"/>
  <c r="M65" i="22"/>
  <c r="L65" i="22"/>
  <c r="K65" i="22"/>
  <c r="J65" i="22"/>
  <c r="G65" i="22"/>
  <c r="F65" i="22"/>
  <c r="E65" i="22"/>
  <c r="D65" i="22"/>
  <c r="C65" i="22"/>
  <c r="P64" i="22"/>
  <c r="I64" i="22"/>
  <c r="P63" i="22"/>
  <c r="I63" i="22"/>
  <c r="P62" i="22"/>
  <c r="I62" i="22"/>
  <c r="J59" i="22"/>
  <c r="F59" i="22"/>
  <c r="E59" i="22"/>
  <c r="D59" i="22"/>
  <c r="Q59" i="22"/>
  <c r="O59" i="22"/>
  <c r="N59" i="22"/>
  <c r="M59" i="22"/>
  <c r="L59" i="22"/>
  <c r="K59" i="22"/>
  <c r="H59" i="22"/>
  <c r="G59" i="22"/>
  <c r="P57" i="22"/>
  <c r="I57" i="22"/>
  <c r="P56" i="22"/>
  <c r="I56" i="22"/>
  <c r="I55" i="22"/>
  <c r="Q52" i="22"/>
  <c r="O52" i="22"/>
  <c r="N52" i="22"/>
  <c r="M52" i="22"/>
  <c r="L52" i="22"/>
  <c r="K52" i="22"/>
  <c r="J52" i="22"/>
  <c r="H52" i="22"/>
  <c r="G52" i="22"/>
  <c r="F52" i="22"/>
  <c r="E52" i="22"/>
  <c r="D52" i="22"/>
  <c r="P51" i="22"/>
  <c r="I51" i="22"/>
  <c r="P50" i="22"/>
  <c r="I50" i="22"/>
  <c r="P49" i="22"/>
  <c r="I49" i="22"/>
  <c r="P48" i="22"/>
  <c r="I48" i="22"/>
  <c r="P47" i="22"/>
  <c r="I47" i="22"/>
  <c r="Q46" i="22"/>
  <c r="O46" i="22"/>
  <c r="N46" i="22"/>
  <c r="M46" i="22"/>
  <c r="L46" i="22"/>
  <c r="K46" i="22"/>
  <c r="J46" i="22"/>
  <c r="G46" i="22"/>
  <c r="F46" i="22"/>
  <c r="E46" i="22"/>
  <c r="D46" i="22"/>
  <c r="P45" i="22"/>
  <c r="I45" i="22"/>
  <c r="P44" i="22"/>
  <c r="I44" i="22"/>
  <c r="Q43" i="22"/>
  <c r="N43" i="22"/>
  <c r="M43" i="22"/>
  <c r="L43" i="22"/>
  <c r="K43" i="22"/>
  <c r="J43" i="22"/>
  <c r="G43" i="22"/>
  <c r="F43" i="22"/>
  <c r="E43" i="22"/>
  <c r="D43" i="22"/>
  <c r="C43" i="22"/>
  <c r="P42" i="22"/>
  <c r="I42" i="22"/>
  <c r="P41" i="22"/>
  <c r="I41" i="22"/>
  <c r="P40" i="22"/>
  <c r="I40" i="22"/>
  <c r="Q39" i="22"/>
  <c r="O39" i="22"/>
  <c r="N39" i="22"/>
  <c r="M39" i="22"/>
  <c r="L39" i="22"/>
  <c r="K39" i="22"/>
  <c r="J39" i="22"/>
  <c r="H39" i="22"/>
  <c r="G39" i="22"/>
  <c r="F39" i="22"/>
  <c r="E39" i="22"/>
  <c r="D39" i="22"/>
  <c r="C39" i="22"/>
  <c r="P38" i="22"/>
  <c r="I38" i="22"/>
  <c r="P37" i="22"/>
  <c r="I37" i="22"/>
  <c r="Q35" i="22"/>
  <c r="O35" i="22"/>
  <c r="N35" i="22"/>
  <c r="M35" i="22"/>
  <c r="L35" i="22"/>
  <c r="K35" i="22"/>
  <c r="J35" i="22"/>
  <c r="H35" i="22"/>
  <c r="G35" i="22"/>
  <c r="F35" i="22"/>
  <c r="E35" i="22"/>
  <c r="D35" i="22"/>
  <c r="C35" i="22"/>
  <c r="O30" i="22"/>
  <c r="N30" i="22"/>
  <c r="M30" i="22"/>
  <c r="L30" i="22"/>
  <c r="K30" i="22"/>
  <c r="J30" i="22"/>
  <c r="H30" i="22"/>
  <c r="G30" i="22"/>
  <c r="F30" i="22"/>
  <c r="E30" i="22"/>
  <c r="D30" i="22"/>
  <c r="C30" i="22"/>
  <c r="N27" i="22"/>
  <c r="M27" i="22"/>
  <c r="L27" i="22"/>
  <c r="K27" i="22"/>
  <c r="J27" i="22"/>
  <c r="H27" i="22"/>
  <c r="G27" i="22"/>
  <c r="F27" i="22"/>
  <c r="E27" i="22"/>
  <c r="D27" i="22"/>
  <c r="N24" i="22"/>
  <c r="M24" i="22"/>
  <c r="L24" i="22"/>
  <c r="K24" i="22"/>
  <c r="J24" i="22"/>
  <c r="G24" i="22"/>
  <c r="F24" i="22"/>
  <c r="E24" i="22"/>
  <c r="D24" i="22"/>
  <c r="N21" i="22"/>
  <c r="M21" i="22"/>
  <c r="H21" i="22"/>
  <c r="G21" i="22"/>
  <c r="F21" i="22"/>
  <c r="E21" i="22"/>
  <c r="D21" i="22"/>
  <c r="P16" i="22"/>
  <c r="Q15" i="22"/>
  <c r="O15" i="22"/>
  <c r="N15" i="22"/>
  <c r="M15" i="22"/>
  <c r="L15" i="22"/>
  <c r="K15" i="22"/>
  <c r="J15" i="22"/>
  <c r="E15" i="22"/>
  <c r="D15" i="22"/>
  <c r="P14" i="22"/>
  <c r="P13" i="22"/>
  <c r="P11" i="22"/>
  <c r="Q10" i="22"/>
  <c r="P9" i="22"/>
  <c r="P8" i="22"/>
  <c r="P7" i="22"/>
  <c r="R57" i="22" l="1"/>
  <c r="O183" i="22"/>
  <c r="O185" i="22" s="1"/>
  <c r="Q183" i="22"/>
  <c r="Q185" i="22" s="1"/>
  <c r="F183" i="22"/>
  <c r="F185" i="22" s="1"/>
  <c r="L183" i="22"/>
  <c r="L185" i="22" s="1"/>
  <c r="E183" i="22"/>
  <c r="E185" i="22" s="1"/>
  <c r="G183" i="22"/>
  <c r="G185" i="22" s="1"/>
  <c r="H183" i="22"/>
  <c r="H185" i="22" s="1"/>
  <c r="M183" i="22"/>
  <c r="M185" i="22" s="1"/>
  <c r="N122" i="22"/>
  <c r="D183" i="22"/>
  <c r="D185" i="22" s="1"/>
  <c r="F122" i="22"/>
  <c r="J183" i="22"/>
  <c r="J185" i="22" s="1"/>
  <c r="N183" i="22"/>
  <c r="N185" i="22" s="1"/>
  <c r="C183" i="22"/>
  <c r="C185" i="22" s="1"/>
  <c r="P58" i="22"/>
  <c r="G87" i="22"/>
  <c r="K183" i="22"/>
  <c r="K185" i="22" s="1"/>
  <c r="P15" i="22"/>
  <c r="G122" i="22"/>
  <c r="R114" i="22"/>
  <c r="C17" i="22"/>
  <c r="C122" i="22"/>
  <c r="I77" i="22"/>
  <c r="C87" i="22"/>
  <c r="C144" i="22"/>
  <c r="C53" i="22"/>
  <c r="R85" i="22"/>
  <c r="R22" i="22"/>
  <c r="R23" i="22"/>
  <c r="P181" i="22"/>
  <c r="P182" i="22"/>
  <c r="P184" i="22"/>
  <c r="I58" i="22"/>
  <c r="I59" i="22" s="1"/>
  <c r="R16" i="22"/>
  <c r="R32" i="22"/>
  <c r="H53" i="22"/>
  <c r="E17" i="22"/>
  <c r="R41" i="22"/>
  <c r="P107" i="22"/>
  <c r="D122" i="22"/>
  <c r="E122" i="22"/>
  <c r="K122" i="22"/>
  <c r="H122" i="22"/>
  <c r="M122" i="22"/>
  <c r="R44" i="22"/>
  <c r="R12" i="22"/>
  <c r="R20" i="22"/>
  <c r="J122" i="22"/>
  <c r="L122" i="22"/>
  <c r="O122" i="22"/>
  <c r="Q122" i="22"/>
  <c r="R9" i="22"/>
  <c r="R71" i="22"/>
  <c r="J17" i="22"/>
  <c r="R63" i="22"/>
  <c r="L17" i="22"/>
  <c r="N17" i="22"/>
  <c r="R72" i="22"/>
  <c r="R102" i="22"/>
  <c r="R118" i="22"/>
  <c r="P170" i="22"/>
  <c r="P171" i="22" s="1"/>
  <c r="R76" i="22"/>
  <c r="R128" i="22"/>
  <c r="R169" i="22"/>
  <c r="K17" i="22"/>
  <c r="R164" i="22"/>
  <c r="R83" i="22"/>
  <c r="R99" i="22"/>
  <c r="R115" i="22"/>
  <c r="R140" i="22"/>
  <c r="R152" i="22"/>
  <c r="R106" i="22"/>
  <c r="R28" i="22"/>
  <c r="R33" i="22"/>
  <c r="R42" i="22"/>
  <c r="I170" i="22"/>
  <c r="I171" i="22" s="1"/>
  <c r="N154" i="22"/>
  <c r="R173" i="22"/>
  <c r="R174" i="22" s="1"/>
  <c r="R47" i="22"/>
  <c r="R66" i="22"/>
  <c r="L154" i="22"/>
  <c r="P112" i="22"/>
  <c r="D17" i="22"/>
  <c r="R26" i="22"/>
  <c r="R137" i="22"/>
  <c r="R7" i="22"/>
  <c r="R36" i="22"/>
  <c r="R104" i="22"/>
  <c r="R120" i="22"/>
  <c r="R148" i="22"/>
  <c r="R14" i="22"/>
  <c r="R29" i="22"/>
  <c r="R25" i="22"/>
  <c r="R50" i="22"/>
  <c r="R139" i="22"/>
  <c r="R147" i="22"/>
  <c r="R11" i="22"/>
  <c r="R31" i="22"/>
  <c r="K144" i="22"/>
  <c r="R80" i="22"/>
  <c r="R91" i="22"/>
  <c r="I107" i="22"/>
  <c r="R111" i="22"/>
  <c r="I101" i="22"/>
  <c r="I138" i="22"/>
  <c r="P138" i="22"/>
  <c r="P77" i="22"/>
  <c r="P27" i="22"/>
  <c r="R75" i="22"/>
  <c r="F87" i="22"/>
  <c r="E154" i="22"/>
  <c r="H87" i="22"/>
  <c r="P134" i="22"/>
  <c r="G154" i="22"/>
  <c r="O53" i="22"/>
  <c r="P101" i="22"/>
  <c r="I134" i="22"/>
  <c r="H154" i="22"/>
  <c r="P142" i="22"/>
  <c r="R158" i="22"/>
  <c r="D87" i="22"/>
  <c r="F154" i="22"/>
  <c r="J53" i="22"/>
  <c r="Q53" i="22"/>
  <c r="P24" i="22"/>
  <c r="I65" i="22"/>
  <c r="R67" i="22"/>
  <c r="P73" i="22"/>
  <c r="P130" i="22"/>
  <c r="K154" i="22"/>
  <c r="M144" i="22"/>
  <c r="O144" i="22"/>
  <c r="D154" i="22"/>
  <c r="P65" i="22"/>
  <c r="D144" i="22"/>
  <c r="P52" i="22"/>
  <c r="F144" i="22"/>
  <c r="Q17" i="22"/>
  <c r="R40" i="22"/>
  <c r="R45" i="22"/>
  <c r="R64" i="22"/>
  <c r="R143" i="22"/>
  <c r="L144" i="22"/>
  <c r="P86" i="22"/>
  <c r="P92" i="22"/>
  <c r="P96" i="22"/>
  <c r="P121" i="22"/>
  <c r="R8" i="22"/>
  <c r="R19" i="22"/>
  <c r="R37" i="22"/>
  <c r="P43" i="22"/>
  <c r="P82" i="22"/>
  <c r="R90" i="22"/>
  <c r="R94" i="22"/>
  <c r="R103" i="22"/>
  <c r="I112" i="22"/>
  <c r="R157" i="22"/>
  <c r="R163" i="22"/>
  <c r="R74" i="22"/>
  <c r="R56" i="22"/>
  <c r="E87" i="22"/>
  <c r="D53" i="22"/>
  <c r="E53" i="22"/>
  <c r="R51" i="22"/>
  <c r="R105" i="22"/>
  <c r="O17" i="22"/>
  <c r="I35" i="22"/>
  <c r="F53" i="22"/>
  <c r="G144" i="22"/>
  <c r="I149" i="22"/>
  <c r="M17" i="22"/>
  <c r="R68" i="22"/>
  <c r="J87" i="22"/>
  <c r="R116" i="22"/>
  <c r="H144" i="22"/>
  <c r="J154" i="22"/>
  <c r="P10" i="22"/>
  <c r="R10" i="22" s="1"/>
  <c r="I46" i="22"/>
  <c r="R69" i="22"/>
  <c r="K87" i="22"/>
  <c r="R34" i="22"/>
  <c r="M87" i="22"/>
  <c r="O154" i="22"/>
  <c r="K53" i="22"/>
  <c r="P149" i="22"/>
  <c r="Q154" i="22"/>
  <c r="G53" i="22"/>
  <c r="R13" i="22"/>
  <c r="L53" i="22"/>
  <c r="I73" i="22"/>
  <c r="Q87" i="22"/>
  <c r="P117" i="22"/>
  <c r="Q144" i="22"/>
  <c r="R141" i="22"/>
  <c r="R150" i="22"/>
  <c r="I159" i="22"/>
  <c r="I160" i="22" s="1"/>
  <c r="R38" i="22"/>
  <c r="I121" i="22"/>
  <c r="I39" i="22"/>
  <c r="L87" i="22"/>
  <c r="M154" i="22"/>
  <c r="I15" i="22"/>
  <c r="P35" i="22"/>
  <c r="I43" i="22"/>
  <c r="N144" i="22"/>
  <c r="O87" i="22"/>
  <c r="M53" i="22"/>
  <c r="I92" i="22"/>
  <c r="R93" i="22"/>
  <c r="R97" i="22"/>
  <c r="R131" i="22"/>
  <c r="R135" i="22"/>
  <c r="P153" i="22"/>
  <c r="P159" i="22"/>
  <c r="P160" i="22" s="1"/>
  <c r="N53" i="22"/>
  <c r="R100" i="22"/>
  <c r="R129" i="22"/>
  <c r="E144" i="22"/>
  <c r="P39" i="22"/>
  <c r="I70" i="22"/>
  <c r="I130" i="22"/>
  <c r="R151" i="22"/>
  <c r="G17" i="22"/>
  <c r="N87" i="22"/>
  <c r="R98" i="22"/>
  <c r="R132" i="22"/>
  <c r="R136" i="22"/>
  <c r="H17" i="22"/>
  <c r="P30" i="22"/>
  <c r="P46" i="22"/>
  <c r="R48" i="22"/>
  <c r="I142" i="22"/>
  <c r="I165" i="22"/>
  <c r="I166" i="22" s="1"/>
  <c r="R49" i="22"/>
  <c r="R81" i="22"/>
  <c r="R133" i="22"/>
  <c r="R162" i="22"/>
  <c r="P165" i="22"/>
  <c r="R168" i="22"/>
  <c r="R55" i="22"/>
  <c r="R156" i="22"/>
  <c r="I82" i="22"/>
  <c r="I117" i="22"/>
  <c r="R84" i="22"/>
  <c r="R89" i="22"/>
  <c r="R124" i="22"/>
  <c r="R125" i="22" s="1"/>
  <c r="R127" i="22"/>
  <c r="I24" i="22"/>
  <c r="I27" i="22"/>
  <c r="R109" i="22"/>
  <c r="I153" i="22"/>
  <c r="I174" i="22"/>
  <c r="P70" i="22"/>
  <c r="R146" i="22"/>
  <c r="I21" i="22"/>
  <c r="R62" i="22"/>
  <c r="I52" i="22"/>
  <c r="I87" i="22" l="1"/>
  <c r="R58" i="22"/>
  <c r="P183" i="22"/>
  <c r="R86" i="22"/>
  <c r="R121" i="22"/>
  <c r="P166" i="22"/>
  <c r="P59" i="22"/>
  <c r="R112" i="22"/>
  <c r="R117" i="22"/>
  <c r="R96" i="22"/>
  <c r="C175" i="22"/>
  <c r="C186" i="22" s="1"/>
  <c r="R24" i="22"/>
  <c r="R46" i="22"/>
  <c r="R182" i="22"/>
  <c r="R181" i="22"/>
  <c r="R184" i="22"/>
  <c r="P185" i="22"/>
  <c r="O175" i="22"/>
  <c r="O186" i="22" s="1"/>
  <c r="H175" i="22"/>
  <c r="H186" i="22" s="1"/>
  <c r="R73" i="22"/>
  <c r="R21" i="22"/>
  <c r="P122" i="22"/>
  <c r="I122" i="22"/>
  <c r="L175" i="22"/>
  <c r="L186" i="22" s="1"/>
  <c r="D175" i="22"/>
  <c r="D186" i="22" s="1"/>
  <c r="I154" i="22"/>
  <c r="R170" i="22"/>
  <c r="R171" i="22" s="1"/>
  <c r="R43" i="22"/>
  <c r="R39" i="22"/>
  <c r="R107" i="22"/>
  <c r="R77" i="22"/>
  <c r="R35" i="22"/>
  <c r="P87" i="22"/>
  <c r="R30" i="22"/>
  <c r="E175" i="22"/>
  <c r="E186" i="22" s="1"/>
  <c r="R27" i="22"/>
  <c r="G175" i="22"/>
  <c r="G186" i="22" s="1"/>
  <c r="R149" i="22"/>
  <c r="R15" i="22"/>
  <c r="P144" i="22"/>
  <c r="Q175" i="22"/>
  <c r="Q186" i="22" s="1"/>
  <c r="R52" i="22"/>
  <c r="R101" i="22"/>
  <c r="R92" i="22"/>
  <c r="R142" i="22"/>
  <c r="P154" i="22"/>
  <c r="R165" i="22"/>
  <c r="P53" i="22"/>
  <c r="R65" i="22"/>
  <c r="F175" i="22"/>
  <c r="F186" i="22" s="1"/>
  <c r="R159" i="22"/>
  <c r="R160" i="22" s="1"/>
  <c r="N175" i="22"/>
  <c r="N186" i="22" s="1"/>
  <c r="R138" i="22"/>
  <c r="M175" i="22"/>
  <c r="M186" i="22" s="1"/>
  <c r="I17" i="22"/>
  <c r="J175" i="22"/>
  <c r="J186" i="22" s="1"/>
  <c r="R153" i="22"/>
  <c r="K175" i="22"/>
  <c r="K186" i="22" s="1"/>
  <c r="R70" i="22"/>
  <c r="P17" i="22"/>
  <c r="R130" i="22"/>
  <c r="R134" i="22"/>
  <c r="R82" i="22"/>
  <c r="I144" i="22"/>
  <c r="I53" i="22"/>
  <c r="R183" i="22" l="1"/>
  <c r="P175" i="22"/>
  <c r="R87" i="22"/>
  <c r="R166" i="22"/>
  <c r="R59" i="22"/>
  <c r="R122" i="22"/>
  <c r="R185" i="22"/>
  <c r="R53" i="22"/>
  <c r="R17" i="22"/>
  <c r="R154" i="22"/>
  <c r="P186" i="22"/>
  <c r="I175" i="22"/>
  <c r="R144" i="22"/>
  <c r="E24" i="16"/>
  <c r="D24" i="16"/>
  <c r="C24" i="16"/>
  <c r="E22" i="16"/>
  <c r="D22" i="16"/>
  <c r="C22" i="16"/>
  <c r="G281" i="8"/>
  <c r="H281" i="8" s="1"/>
  <c r="H282" i="8" s="1"/>
  <c r="G222" i="8"/>
  <c r="G171" i="8"/>
  <c r="G174" i="8"/>
  <c r="G166" i="8"/>
  <c r="G168" i="8"/>
  <c r="H168" i="8" s="1"/>
  <c r="G85" i="8"/>
  <c r="H85" i="8" s="1"/>
  <c r="G84" i="8"/>
  <c r="H84" i="8"/>
  <c r="G18" i="8"/>
  <c r="G17" i="8"/>
  <c r="G16" i="8"/>
  <c r="G15" i="8"/>
  <c r="G14" i="8"/>
  <c r="G13" i="8"/>
  <c r="E237" i="15"/>
  <c r="E253" i="15"/>
  <c r="E254" i="15" s="1"/>
  <c r="F231" i="15"/>
  <c r="F228" i="15"/>
  <c r="E228" i="15"/>
  <c r="E202" i="15"/>
  <c r="G172" i="15"/>
  <c r="F174" i="15"/>
  <c r="F173" i="15"/>
  <c r="F172" i="15"/>
  <c r="E174" i="15"/>
  <c r="E173" i="15"/>
  <c r="E172" i="15"/>
  <c r="F235" i="15"/>
  <c r="G235" i="15"/>
  <c r="F237" i="15"/>
  <c r="E235" i="15"/>
  <c r="G173" i="15"/>
  <c r="H142" i="15"/>
  <c r="H140" i="15"/>
  <c r="G138" i="15"/>
  <c r="E138" i="15"/>
  <c r="H136" i="15"/>
  <c r="H137" i="15"/>
  <c r="F138" i="15"/>
  <c r="H134" i="15"/>
  <c r="H135" i="15"/>
  <c r="G130" i="15"/>
  <c r="F130" i="15"/>
  <c r="E130" i="15"/>
  <c r="E131" i="15"/>
  <c r="E129" i="15"/>
  <c r="E128" i="15"/>
  <c r="E124" i="15"/>
  <c r="F124" i="15"/>
  <c r="H120" i="15"/>
  <c r="H74" i="15"/>
  <c r="E32" i="18"/>
  <c r="D32" i="18"/>
  <c r="C32" i="18"/>
  <c r="F20" i="18"/>
  <c r="F8" i="18"/>
  <c r="F7" i="17"/>
  <c r="G170" i="8"/>
  <c r="H133" i="15"/>
  <c r="E282" i="8"/>
  <c r="F282" i="8"/>
  <c r="D282" i="8"/>
  <c r="G87" i="8"/>
  <c r="H87" i="8"/>
  <c r="G88" i="8"/>
  <c r="H88" i="8" s="1"/>
  <c r="G261" i="15"/>
  <c r="G262" i="15" s="1"/>
  <c r="H259" i="15"/>
  <c r="G237" i="15"/>
  <c r="G88" i="15"/>
  <c r="G264" i="15" s="1"/>
  <c r="E10" i="18" s="1"/>
  <c r="E34" i="18" s="1"/>
  <c r="F34" i="15"/>
  <c r="G34" i="15"/>
  <c r="E34" i="15"/>
  <c r="H27" i="15"/>
  <c r="H26" i="15"/>
  <c r="G51" i="8"/>
  <c r="H51" i="8"/>
  <c r="G52" i="8"/>
  <c r="G53" i="8"/>
  <c r="H6" i="8"/>
  <c r="H7" i="8"/>
  <c r="E8" i="8"/>
  <c r="E39" i="8" s="1"/>
  <c r="F8" i="8"/>
  <c r="G10" i="8"/>
  <c r="G11" i="8"/>
  <c r="H11" i="8" s="1"/>
  <c r="G12" i="8"/>
  <c r="H12" i="8" s="1"/>
  <c r="G19" i="8"/>
  <c r="H20" i="8" s="1"/>
  <c r="G21" i="8"/>
  <c r="H21" i="8" s="1"/>
  <c r="G22" i="8"/>
  <c r="G23" i="8"/>
  <c r="G24" i="8"/>
  <c r="H24" i="8"/>
  <c r="G25" i="8"/>
  <c r="H25" i="8" s="1"/>
  <c r="G26" i="8"/>
  <c r="G27" i="8"/>
  <c r="G31" i="8"/>
  <c r="G32" i="8"/>
  <c r="G35" i="8"/>
  <c r="H35" i="8" s="1"/>
  <c r="G36" i="8"/>
  <c r="H36" i="8" s="1"/>
  <c r="G37" i="8"/>
  <c r="H37" i="8" s="1"/>
  <c r="G42" i="8"/>
  <c r="G43" i="8"/>
  <c r="G44" i="8"/>
  <c r="G45" i="8"/>
  <c r="G46" i="8"/>
  <c r="H46" i="8" s="1"/>
  <c r="G47" i="8"/>
  <c r="G48" i="8"/>
  <c r="G50" i="8"/>
  <c r="H50" i="8" s="1"/>
  <c r="G54" i="8"/>
  <c r="H54" i="8" s="1"/>
  <c r="G55" i="8"/>
  <c r="H55" i="8" s="1"/>
  <c r="G57" i="8"/>
  <c r="H57" i="8" s="1"/>
  <c r="G58" i="8"/>
  <c r="G59" i="8"/>
  <c r="G60" i="8"/>
  <c r="H60" i="8" s="1"/>
  <c r="G62" i="8"/>
  <c r="H63" i="8" s="1"/>
  <c r="G63" i="8"/>
  <c r="G64" i="8"/>
  <c r="G65" i="8"/>
  <c r="G66" i="8"/>
  <c r="G67" i="8"/>
  <c r="G68" i="8"/>
  <c r="G69" i="8"/>
  <c r="H69" i="8" s="1"/>
  <c r="G70" i="8"/>
  <c r="G71" i="8"/>
  <c r="G72" i="8"/>
  <c r="H72" i="8"/>
  <c r="G75" i="8"/>
  <c r="H75" i="8" s="1"/>
  <c r="G76" i="8"/>
  <c r="H76" i="8" s="1"/>
  <c r="G77" i="8"/>
  <c r="H77" i="8" s="1"/>
  <c r="G78" i="8"/>
  <c r="H78" i="8" s="1"/>
  <c r="G79" i="8"/>
  <c r="G80" i="8"/>
  <c r="G81" i="8"/>
  <c r="H81" i="8" s="1"/>
  <c r="G82" i="8"/>
  <c r="H82" i="8" s="1"/>
  <c r="G83" i="8"/>
  <c r="H83" i="8" s="1"/>
  <c r="G86" i="8"/>
  <c r="H86" i="8" s="1"/>
  <c r="G89" i="8"/>
  <c r="H89" i="8" s="1"/>
  <c r="E90" i="8"/>
  <c r="F90" i="8"/>
  <c r="G93" i="8"/>
  <c r="H93" i="8" s="1"/>
  <c r="G94" i="8"/>
  <c r="H94" i="8" s="1"/>
  <c r="G95" i="8"/>
  <c r="G96" i="8"/>
  <c r="G97" i="8"/>
  <c r="H97" i="8" s="1"/>
  <c r="G98" i="8"/>
  <c r="H98" i="8"/>
  <c r="G99" i="8"/>
  <c r="H99" i="8" s="1"/>
  <c r="G100" i="8"/>
  <c r="H100" i="8" s="1"/>
  <c r="G102" i="8"/>
  <c r="G103" i="8"/>
  <c r="G104" i="8"/>
  <c r="H104" i="8" s="1"/>
  <c r="G105" i="8"/>
  <c r="G106" i="8"/>
  <c r="G107" i="8"/>
  <c r="H107" i="8" s="1"/>
  <c r="G108" i="8"/>
  <c r="H108" i="8" s="1"/>
  <c r="G109" i="8"/>
  <c r="G110" i="8"/>
  <c r="G111" i="8"/>
  <c r="G112" i="8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G119" i="8"/>
  <c r="H119" i="8" s="1"/>
  <c r="G120" i="8"/>
  <c r="G121" i="8"/>
  <c r="G122" i="8"/>
  <c r="H122" i="8" s="1"/>
  <c r="G123" i="8"/>
  <c r="G124" i="8"/>
  <c r="G125" i="8"/>
  <c r="H125" i="8" s="1"/>
  <c r="G126" i="8"/>
  <c r="H126" i="8" s="1"/>
  <c r="G127" i="8"/>
  <c r="G128" i="8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G139" i="8"/>
  <c r="G140" i="8"/>
  <c r="H140" i="8" s="1"/>
  <c r="G141" i="8"/>
  <c r="G142" i="8"/>
  <c r="G143" i="8"/>
  <c r="H143" i="8" s="1"/>
  <c r="G144" i="8"/>
  <c r="H144" i="8" s="1"/>
  <c r="G145" i="8"/>
  <c r="H145" i="8" s="1"/>
  <c r="G147" i="8"/>
  <c r="G148" i="8"/>
  <c r="G149" i="8"/>
  <c r="G150" i="8"/>
  <c r="G151" i="8"/>
  <c r="G152" i="8"/>
  <c r="G153" i="8"/>
  <c r="G154" i="8"/>
  <c r="G155" i="8"/>
  <c r="H155" i="8" s="1"/>
  <c r="G156" i="8"/>
  <c r="H156" i="8" s="1"/>
  <c r="G157" i="8"/>
  <c r="H157" i="8" s="1"/>
  <c r="G158" i="8"/>
  <c r="H158" i="8" s="1"/>
  <c r="G159" i="8"/>
  <c r="G160" i="8"/>
  <c r="G161" i="8"/>
  <c r="G162" i="8"/>
  <c r="H162" i="8" s="1"/>
  <c r="G163" i="8"/>
  <c r="G164" i="8"/>
  <c r="G165" i="8"/>
  <c r="G167" i="8"/>
  <c r="H167" i="8" s="1"/>
  <c r="G169" i="8"/>
  <c r="G172" i="8"/>
  <c r="G173" i="8"/>
  <c r="G175" i="8"/>
  <c r="G176" i="8"/>
  <c r="G177" i="8"/>
  <c r="G178" i="8"/>
  <c r="G179" i="8"/>
  <c r="G180" i="8"/>
  <c r="G181" i="8"/>
  <c r="H181" i="8" s="1"/>
  <c r="G182" i="8"/>
  <c r="G183" i="8"/>
  <c r="G184" i="8"/>
  <c r="G185" i="8"/>
  <c r="G186" i="8"/>
  <c r="G187" i="8"/>
  <c r="G188" i="8"/>
  <c r="G189" i="8"/>
  <c r="G190" i="8"/>
  <c r="G191" i="8"/>
  <c r="G192" i="8"/>
  <c r="G193" i="8"/>
  <c r="H193" i="8" s="1"/>
  <c r="G195" i="8"/>
  <c r="H195" i="8" s="1"/>
  <c r="G196" i="8"/>
  <c r="H196" i="8" s="1"/>
  <c r="G197" i="8"/>
  <c r="H197" i="8" s="1"/>
  <c r="G198" i="8"/>
  <c r="G199" i="8"/>
  <c r="G200" i="8"/>
  <c r="H200" i="8" s="1"/>
  <c r="G201" i="8"/>
  <c r="G202" i="8"/>
  <c r="G203" i="8"/>
  <c r="H203" i="8" s="1"/>
  <c r="G204" i="8"/>
  <c r="H204" i="8" s="1"/>
  <c r="G206" i="8"/>
  <c r="G207" i="8"/>
  <c r="G208" i="8"/>
  <c r="G209" i="8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G221" i="8"/>
  <c r="G228" i="8"/>
  <c r="G229" i="8"/>
  <c r="G230" i="8"/>
  <c r="G231" i="8"/>
  <c r="H233" i="8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7" i="8"/>
  <c r="H247" i="8"/>
  <c r="G248" i="8"/>
  <c r="H248" i="8" s="1"/>
  <c r="G249" i="8"/>
  <c r="H249" i="8" s="1"/>
  <c r="G250" i="8"/>
  <c r="H250" i="8" s="1"/>
  <c r="G251" i="8"/>
  <c r="G252" i="8"/>
  <c r="G253" i="8"/>
  <c r="G254" i="8"/>
  <c r="G255" i="8"/>
  <c r="G256" i="8"/>
  <c r="H256" i="8" s="1"/>
  <c r="G257" i="8"/>
  <c r="H257" i="8"/>
  <c r="G258" i="8"/>
  <c r="H258" i="8" s="1"/>
  <c r="G259" i="8"/>
  <c r="H259" i="8" s="1"/>
  <c r="G260" i="8"/>
  <c r="H260" i="8" s="1"/>
  <c r="G261" i="8"/>
  <c r="H261" i="8" s="1"/>
  <c r="D262" i="8"/>
  <c r="E262" i="8"/>
  <c r="F262" i="8"/>
  <c r="G264" i="8"/>
  <c r="H264" i="8" s="1"/>
  <c r="G265" i="8"/>
  <c r="H265" i="8"/>
  <c r="D266" i="8"/>
  <c r="E266" i="8"/>
  <c r="F266" i="8"/>
  <c r="H268" i="8"/>
  <c r="H270" i="8"/>
  <c r="H271" i="8"/>
  <c r="D272" i="8"/>
  <c r="E272" i="8"/>
  <c r="F272" i="8"/>
  <c r="H274" i="8"/>
  <c r="G275" i="8"/>
  <c r="H275" i="8" s="1"/>
  <c r="G276" i="8"/>
  <c r="H276" i="8" s="1"/>
  <c r="G277" i="8"/>
  <c r="H277" i="8" s="1"/>
  <c r="G278" i="8"/>
  <c r="H278" i="8" s="1"/>
  <c r="D279" i="8"/>
  <c r="E279" i="8"/>
  <c r="F279" i="8"/>
  <c r="E5" i="21"/>
  <c r="F5" i="21"/>
  <c r="D6" i="21"/>
  <c r="E6" i="21"/>
  <c r="F6" i="21"/>
  <c r="D8" i="21"/>
  <c r="E8" i="21"/>
  <c r="F8" i="21"/>
  <c r="D9" i="21"/>
  <c r="E9" i="21"/>
  <c r="F9" i="21"/>
  <c r="D10" i="21"/>
  <c r="E10" i="21"/>
  <c r="F10" i="21"/>
  <c r="D11" i="21"/>
  <c r="E11" i="21"/>
  <c r="F11" i="21"/>
  <c r="D13" i="21"/>
  <c r="E13" i="21"/>
  <c r="F13" i="21"/>
  <c r="D14" i="21"/>
  <c r="E14" i="21"/>
  <c r="F14" i="21"/>
  <c r="D15" i="21"/>
  <c r="E15" i="21"/>
  <c r="F15" i="21"/>
  <c r="D17" i="21"/>
  <c r="E17" i="21"/>
  <c r="D18" i="21"/>
  <c r="E18" i="21"/>
  <c r="F18" i="21"/>
  <c r="D20" i="21"/>
  <c r="E20" i="21"/>
  <c r="F20" i="21"/>
  <c r="D21" i="21"/>
  <c r="E21" i="21"/>
  <c r="F21" i="21"/>
  <c r="D22" i="21"/>
  <c r="E22" i="21"/>
  <c r="F22" i="21"/>
  <c r="D23" i="21"/>
  <c r="E23" i="21"/>
  <c r="F23" i="21"/>
  <c r="H7" i="15"/>
  <c r="H8" i="15"/>
  <c r="H9" i="15"/>
  <c r="H10" i="15"/>
  <c r="H11" i="15"/>
  <c r="H12" i="15"/>
  <c r="H13" i="15"/>
  <c r="H14" i="15"/>
  <c r="F15" i="15"/>
  <c r="G15" i="15"/>
  <c r="H16" i="15"/>
  <c r="H17" i="15"/>
  <c r="H18" i="15"/>
  <c r="H19" i="15"/>
  <c r="E20" i="15"/>
  <c r="F20" i="15"/>
  <c r="G20" i="15"/>
  <c r="H21" i="15"/>
  <c r="F22" i="15"/>
  <c r="G22" i="15"/>
  <c r="E23" i="15"/>
  <c r="F23" i="15"/>
  <c r="G23" i="15"/>
  <c r="E24" i="15"/>
  <c r="F24" i="15"/>
  <c r="G24" i="15"/>
  <c r="H28" i="15"/>
  <c r="H29" i="15"/>
  <c r="H30" i="15"/>
  <c r="H31" i="15"/>
  <c r="H32" i="15"/>
  <c r="H33" i="15"/>
  <c r="H35" i="15"/>
  <c r="H36" i="15"/>
  <c r="H37" i="15"/>
  <c r="H38" i="15"/>
  <c r="H39" i="15"/>
  <c r="H40" i="15"/>
  <c r="E41" i="15"/>
  <c r="F41" i="15"/>
  <c r="G41" i="15"/>
  <c r="H42" i="15"/>
  <c r="H43" i="15"/>
  <c r="H44" i="15"/>
  <c r="H45" i="15"/>
  <c r="H46" i="15"/>
  <c r="E47" i="15"/>
  <c r="F47" i="15"/>
  <c r="G47" i="15"/>
  <c r="H48" i="15"/>
  <c r="H49" i="15"/>
  <c r="H51" i="15"/>
  <c r="H52" i="15"/>
  <c r="E53" i="15"/>
  <c r="F53" i="15"/>
  <c r="G53" i="15"/>
  <c r="H54" i="15"/>
  <c r="H55" i="15"/>
  <c r="H56" i="15"/>
  <c r="H57" i="15"/>
  <c r="H58" i="15"/>
  <c r="E59" i="15"/>
  <c r="F59" i="15"/>
  <c r="G59" i="15"/>
  <c r="H60" i="15"/>
  <c r="H61" i="15"/>
  <c r="H63" i="15"/>
  <c r="H64" i="15"/>
  <c r="H65" i="15"/>
  <c r="E66" i="15"/>
  <c r="F66" i="15"/>
  <c r="G66" i="15"/>
  <c r="H67" i="15"/>
  <c r="H68" i="15"/>
  <c r="H69" i="15"/>
  <c r="H70" i="15"/>
  <c r="H71" i="15"/>
  <c r="E72" i="15"/>
  <c r="F72" i="15"/>
  <c r="G72" i="15"/>
  <c r="H73" i="15"/>
  <c r="H75" i="15"/>
  <c r="E76" i="15"/>
  <c r="F76" i="15"/>
  <c r="G76" i="15"/>
  <c r="H77" i="15"/>
  <c r="H78" i="15"/>
  <c r="E79" i="15"/>
  <c r="F79" i="15"/>
  <c r="G79" i="15"/>
  <c r="F81" i="15"/>
  <c r="G81" i="15"/>
  <c r="H81" i="15"/>
  <c r="E83" i="15"/>
  <c r="F83" i="15"/>
  <c r="G83" i="15"/>
  <c r="H83" i="15"/>
  <c r="H84" i="15"/>
  <c r="H85" i="15"/>
  <c r="H86" i="15"/>
  <c r="F88" i="15"/>
  <c r="F264" i="15" s="1"/>
  <c r="D10" i="18" s="1"/>
  <c r="D34" i="18" s="1"/>
  <c r="E89" i="15"/>
  <c r="F89" i="15"/>
  <c r="G89" i="15"/>
  <c r="E90" i="15"/>
  <c r="F90" i="15"/>
  <c r="G90" i="15"/>
  <c r="E91" i="15"/>
  <c r="F91" i="15"/>
  <c r="G91" i="15"/>
  <c r="H98" i="15"/>
  <c r="H99" i="15"/>
  <c r="H100" i="15"/>
  <c r="E101" i="15"/>
  <c r="F101" i="15"/>
  <c r="G101" i="15"/>
  <c r="H102" i="15"/>
  <c r="H103" i="15"/>
  <c r="H104" i="15"/>
  <c r="H105" i="15"/>
  <c r="H106" i="15"/>
  <c r="H107" i="15"/>
  <c r="E108" i="15"/>
  <c r="F108" i="15"/>
  <c r="G108" i="15"/>
  <c r="H109" i="15"/>
  <c r="H110" i="15"/>
  <c r="E111" i="15"/>
  <c r="F111" i="15"/>
  <c r="G111" i="15"/>
  <c r="H112" i="15"/>
  <c r="H113" i="15"/>
  <c r="H114" i="15"/>
  <c r="E115" i="15"/>
  <c r="F115" i="15"/>
  <c r="G115" i="15"/>
  <c r="H117" i="15"/>
  <c r="H118" i="15"/>
  <c r="H119" i="15"/>
  <c r="H121" i="15"/>
  <c r="H122" i="15"/>
  <c r="H123" i="15"/>
  <c r="G124" i="15"/>
  <c r="H125" i="15"/>
  <c r="H126" i="15"/>
  <c r="H127" i="15"/>
  <c r="F128" i="15"/>
  <c r="G128" i="15"/>
  <c r="F129" i="15"/>
  <c r="G129" i="15"/>
  <c r="F131" i="15"/>
  <c r="G131" i="15"/>
  <c r="H139" i="15"/>
  <c r="H141" i="15"/>
  <c r="H143" i="15"/>
  <c r="H144" i="15"/>
  <c r="H145" i="15"/>
  <c r="E146" i="15"/>
  <c r="F146" i="15"/>
  <c r="G146" i="15"/>
  <c r="H148" i="15"/>
  <c r="H149" i="15"/>
  <c r="H150" i="15"/>
  <c r="H151" i="15"/>
  <c r="E152" i="15"/>
  <c r="F152" i="15"/>
  <c r="G152" i="15"/>
  <c r="H153" i="15"/>
  <c r="H154" i="15"/>
  <c r="H155" i="15"/>
  <c r="H156" i="15"/>
  <c r="H157" i="15"/>
  <c r="E158" i="15"/>
  <c r="F158" i="15"/>
  <c r="G158" i="15"/>
  <c r="H159" i="15"/>
  <c r="H160" i="15"/>
  <c r="H161" i="15"/>
  <c r="H162" i="15"/>
  <c r="E163" i="15"/>
  <c r="F163" i="15"/>
  <c r="G163" i="15"/>
  <c r="H164" i="15"/>
  <c r="H165" i="15"/>
  <c r="H166" i="15"/>
  <c r="E167" i="15"/>
  <c r="F167" i="15"/>
  <c r="G167" i="15"/>
  <c r="H168" i="15"/>
  <c r="H169" i="15"/>
  <c r="H170" i="15"/>
  <c r="E171" i="15"/>
  <c r="F171" i="15"/>
  <c r="G171" i="15"/>
  <c r="G174" i="15"/>
  <c r="E177" i="15"/>
  <c r="E178" i="15" s="1"/>
  <c r="F177" i="15"/>
  <c r="F178" i="15" s="1"/>
  <c r="G177" i="15"/>
  <c r="G178" i="15" s="1"/>
  <c r="H179" i="15"/>
  <c r="H180" i="15"/>
  <c r="H181" i="15"/>
  <c r="E182" i="15"/>
  <c r="F182" i="15"/>
  <c r="G182" i="15"/>
  <c r="H183" i="15"/>
  <c r="H184" i="15"/>
  <c r="H185" i="15"/>
  <c r="E186" i="15"/>
  <c r="F186" i="15"/>
  <c r="G186" i="15"/>
  <c r="H187" i="15"/>
  <c r="H188" i="15"/>
  <c r="H189" i="15"/>
  <c r="E190" i="15"/>
  <c r="F190" i="15"/>
  <c r="G190" i="15"/>
  <c r="H192" i="15"/>
  <c r="H193" i="15"/>
  <c r="H194" i="15"/>
  <c r="E195" i="15"/>
  <c r="F195" i="15"/>
  <c r="G195" i="15"/>
  <c r="H196" i="15"/>
  <c r="E197" i="15"/>
  <c r="F197" i="15"/>
  <c r="F198" i="15" s="1"/>
  <c r="G197" i="15"/>
  <c r="G198" i="15" s="1"/>
  <c r="H199" i="15"/>
  <c r="H200" i="15"/>
  <c r="H201" i="15"/>
  <c r="F202" i="15"/>
  <c r="G202" i="15"/>
  <c r="H203" i="15"/>
  <c r="H204" i="15"/>
  <c r="H205" i="15"/>
  <c r="E206" i="15"/>
  <c r="F206" i="15"/>
  <c r="G206" i="15"/>
  <c r="E207" i="15"/>
  <c r="E208" i="15" s="1"/>
  <c r="F207" i="15"/>
  <c r="F208" i="15" s="1"/>
  <c r="G207" i="15"/>
  <c r="G208" i="15" s="1"/>
  <c r="H209" i="15"/>
  <c r="H210" i="15"/>
  <c r="H211" i="15"/>
  <c r="E212" i="15"/>
  <c r="F212" i="15"/>
  <c r="G212" i="15"/>
  <c r="E213" i="15"/>
  <c r="E214" i="15" s="1"/>
  <c r="F213" i="15"/>
  <c r="F214" i="15" s="1"/>
  <c r="G213" i="15"/>
  <c r="G214" i="15" s="1"/>
  <c r="H215" i="15"/>
  <c r="H216" i="15"/>
  <c r="H217" i="15"/>
  <c r="E218" i="15"/>
  <c r="F218" i="15"/>
  <c r="G218" i="15"/>
  <c r="E219" i="15"/>
  <c r="E220" i="15" s="1"/>
  <c r="F219" i="15"/>
  <c r="F220" i="15" s="1"/>
  <c r="G219" i="15"/>
  <c r="G220" i="15" s="1"/>
  <c r="H221" i="15"/>
  <c r="E222" i="15"/>
  <c r="F222" i="15"/>
  <c r="G222" i="15"/>
  <c r="G223" i="15" s="1"/>
  <c r="H224" i="15"/>
  <c r="H225" i="15"/>
  <c r="H226" i="15"/>
  <c r="H227" i="15"/>
  <c r="G228" i="15"/>
  <c r="H229" i="15"/>
  <c r="H230" i="15"/>
  <c r="G231" i="15"/>
  <c r="H232" i="15"/>
  <c r="H241" i="15"/>
  <c r="E242" i="15"/>
  <c r="F242" i="15"/>
  <c r="F243" i="15" s="1"/>
  <c r="G242" i="15"/>
  <c r="G243" i="15" s="1"/>
  <c r="H246" i="15"/>
  <c r="H247" i="15"/>
  <c r="H248" i="15"/>
  <c r="H249" i="15"/>
  <c r="H250" i="15"/>
  <c r="H251" i="15"/>
  <c r="F253" i="15"/>
  <c r="F254" i="15" s="1"/>
  <c r="H255" i="15"/>
  <c r="H256" i="15"/>
  <c r="H257" i="15"/>
  <c r="H258" i="15"/>
  <c r="H260" i="15"/>
  <c r="E261" i="15"/>
  <c r="E262" i="15" s="1"/>
  <c r="F261" i="15"/>
  <c r="F262" i="15" s="1"/>
  <c r="F6" i="18"/>
  <c r="F7" i="18"/>
  <c r="F12" i="18"/>
  <c r="F13" i="18"/>
  <c r="F18" i="18"/>
  <c r="F19" i="18"/>
  <c r="F25" i="18"/>
  <c r="D31" i="18"/>
  <c r="E31" i="18"/>
  <c r="H233" i="15"/>
  <c r="H47" i="15"/>
  <c r="L7" i="17"/>
  <c r="F27" i="16"/>
  <c r="F26" i="16"/>
  <c r="H30" i="8"/>
  <c r="G8" i="8"/>
  <c r="H128" i="15" l="1"/>
  <c r="H106" i="8"/>
  <c r="H177" i="15"/>
  <c r="H96" i="8"/>
  <c r="H59" i="8"/>
  <c r="H80" i="8"/>
  <c r="H68" i="8"/>
  <c r="G282" i="8"/>
  <c r="H124" i="8"/>
  <c r="H255" i="8"/>
  <c r="H128" i="8"/>
  <c r="H139" i="8"/>
  <c r="H154" i="8"/>
  <c r="H229" i="8"/>
  <c r="H266" i="8"/>
  <c r="H71" i="8"/>
  <c r="H27" i="8"/>
  <c r="H15" i="8"/>
  <c r="R175" i="22"/>
  <c r="H151" i="8"/>
  <c r="H192" i="8"/>
  <c r="G73" i="8"/>
  <c r="H10" i="8"/>
  <c r="G38" i="8"/>
  <c r="G39" i="8" s="1"/>
  <c r="H152" i="15"/>
  <c r="H166" i="8"/>
  <c r="H212" i="15"/>
  <c r="H142" i="8"/>
  <c r="H76" i="15"/>
  <c r="H23" i="15"/>
  <c r="E25" i="15"/>
  <c r="H160" i="8"/>
  <c r="H103" i="8"/>
  <c r="E243" i="15"/>
  <c r="H242" i="15"/>
  <c r="H243" i="15" s="1"/>
  <c r="H158" i="15"/>
  <c r="H115" i="15"/>
  <c r="H221" i="8"/>
  <c r="H202" i="8"/>
  <c r="F72" i="17"/>
  <c r="G279" i="8"/>
  <c r="H279" i="8"/>
  <c r="G266" i="8"/>
  <c r="H253" i="8"/>
  <c r="H223" i="8"/>
  <c r="H209" i="8"/>
  <c r="H231" i="8"/>
  <c r="H207" i="8"/>
  <c r="H199" i="8"/>
  <c r="H178" i="8"/>
  <c r="H180" i="8"/>
  <c r="H189" i="8"/>
  <c r="H174" i="8"/>
  <c r="H184" i="8"/>
  <c r="H149" i="8"/>
  <c r="H121" i="8"/>
  <c r="H186" i="8"/>
  <c r="H112" i="8"/>
  <c r="H171" i="8"/>
  <c r="H110" i="8"/>
  <c r="H176" i="8"/>
  <c r="H164" i="8"/>
  <c r="H66" i="8"/>
  <c r="H45" i="8"/>
  <c r="H43" i="8"/>
  <c r="H48" i="8"/>
  <c r="H53" i="8"/>
  <c r="H18" i="8"/>
  <c r="F39" i="8"/>
  <c r="H8" i="8"/>
  <c r="R186" i="22"/>
  <c r="H190" i="15"/>
  <c r="F223" i="15"/>
  <c r="H231" i="15"/>
  <c r="H111" i="15"/>
  <c r="H101" i="15"/>
  <c r="H213" i="15"/>
  <c r="H214" i="15" s="1"/>
  <c r="H219" i="15"/>
  <c r="H220" i="15" s="1"/>
  <c r="H228" i="15"/>
  <c r="F13" i="16"/>
  <c r="G238" i="15"/>
  <c r="E238" i="15"/>
  <c r="H218" i="15"/>
  <c r="H206" i="15"/>
  <c r="H195" i="15"/>
  <c r="E198" i="15"/>
  <c r="H182" i="15"/>
  <c r="H178" i="15"/>
  <c r="F175" i="15"/>
  <c r="H146" i="15"/>
  <c r="H138" i="15"/>
  <c r="H173" i="15"/>
  <c r="G132" i="15"/>
  <c r="F132" i="15"/>
  <c r="H72" i="15"/>
  <c r="H66" i="15"/>
  <c r="G92" i="15"/>
  <c r="E91" i="8"/>
  <c r="F91" i="8"/>
  <c r="F284" i="8" s="1"/>
  <c r="H32" i="8"/>
  <c r="G18" i="21"/>
  <c r="H202" i="15"/>
  <c r="G175" i="15"/>
  <c r="H174" i="15"/>
  <c r="H167" i="15"/>
  <c r="H131" i="15"/>
  <c r="H89" i="15"/>
  <c r="H79" i="15"/>
  <c r="E132" i="15"/>
  <c r="E268" i="15"/>
  <c r="E271" i="15" s="1"/>
  <c r="H20" i="15"/>
  <c r="H59" i="15"/>
  <c r="H222" i="15"/>
  <c r="H223" i="15" s="1"/>
  <c r="H236" i="15"/>
  <c r="H172" i="15"/>
  <c r="H90" i="15"/>
  <c r="E92" i="15"/>
  <c r="C10" i="18"/>
  <c r="E34" i="16"/>
  <c r="H41" i="15"/>
  <c r="F19" i="16"/>
  <c r="D34" i="16"/>
  <c r="F266" i="15"/>
  <c r="H91" i="15"/>
  <c r="H88" i="15"/>
  <c r="H264" i="15" s="1"/>
  <c r="F25" i="15"/>
  <c r="G9" i="21"/>
  <c r="D25" i="16"/>
  <c r="E10" i="16"/>
  <c r="E20" i="16"/>
  <c r="E32" i="16"/>
  <c r="H24" i="15"/>
  <c r="D20" i="16"/>
  <c r="F267" i="15"/>
  <c r="C34" i="16"/>
  <c r="H15" i="15"/>
  <c r="C31" i="16"/>
  <c r="F12" i="16"/>
  <c r="H22" i="15"/>
  <c r="F18" i="16"/>
  <c r="F31" i="18"/>
  <c r="C33" i="16"/>
  <c r="F16" i="16"/>
  <c r="C20" i="16"/>
  <c r="D32" i="16"/>
  <c r="C15" i="16"/>
  <c r="D15" i="16"/>
  <c r="E15" i="16"/>
  <c r="F6" i="16"/>
  <c r="C10" i="16"/>
  <c r="D10" i="16"/>
  <c r="D31" i="16"/>
  <c r="D33" i="16"/>
  <c r="D30" i="16"/>
  <c r="E33" i="16"/>
  <c r="E30" i="16"/>
  <c r="C32" i="16"/>
  <c r="C30" i="16"/>
  <c r="F14" i="16"/>
  <c r="F28" i="16"/>
  <c r="C25" i="16"/>
  <c r="F9" i="16"/>
  <c r="H129" i="15"/>
  <c r="F24" i="16"/>
  <c r="F23" i="16"/>
  <c r="E265" i="15"/>
  <c r="F17" i="16"/>
  <c r="G6" i="21"/>
  <c r="G21" i="21"/>
  <c r="E175" i="15"/>
  <c r="D24" i="21"/>
  <c r="H130" i="15"/>
  <c r="E266" i="15"/>
  <c r="H108" i="15"/>
  <c r="H124" i="15"/>
  <c r="F22" i="16"/>
  <c r="G20" i="21"/>
  <c r="F8" i="16"/>
  <c r="F11" i="16"/>
  <c r="F29" i="16"/>
  <c r="F7" i="16"/>
  <c r="G23" i="21"/>
  <c r="G14" i="21"/>
  <c r="G22" i="21"/>
  <c r="G11" i="21"/>
  <c r="G10" i="21"/>
  <c r="G8" i="21"/>
  <c r="G15" i="21"/>
  <c r="E24" i="21"/>
  <c r="H186" i="15"/>
  <c r="G266" i="15"/>
  <c r="E31" i="16"/>
  <c r="F238" i="15"/>
  <c r="F268" i="15"/>
  <c r="F271" i="15" s="1"/>
  <c r="H207" i="15"/>
  <c r="H208" i="15" s="1"/>
  <c r="H261" i="15"/>
  <c r="H262" i="15" s="1"/>
  <c r="G5" i="21"/>
  <c r="H87" i="15"/>
  <c r="G13" i="21"/>
  <c r="H269" i="8"/>
  <c r="H272" i="8" s="1"/>
  <c r="G272" i="8"/>
  <c r="E267" i="15"/>
  <c r="H90" i="8"/>
  <c r="G253" i="15"/>
  <c r="G268" i="15" s="1"/>
  <c r="G271" i="15" s="1"/>
  <c r="H252" i="15"/>
  <c r="F265" i="15"/>
  <c r="F92" i="15"/>
  <c r="H163" i="15"/>
  <c r="G265" i="15"/>
  <c r="H235" i="15"/>
  <c r="H197" i="15"/>
  <c r="H198" i="15" s="1"/>
  <c r="H171" i="15"/>
  <c r="G267" i="15"/>
  <c r="H34" i="15"/>
  <c r="G262" i="8"/>
  <c r="H237" i="15"/>
  <c r="G25" i="15"/>
  <c r="G234" i="8"/>
  <c r="H226" i="8"/>
  <c r="G90" i="8"/>
  <c r="F17" i="21"/>
  <c r="G17" i="21" s="1"/>
  <c r="E223" i="15"/>
  <c r="H53" i="15"/>
  <c r="F26" i="18"/>
  <c r="F32" i="18" s="1"/>
  <c r="H132" i="15" l="1"/>
  <c r="H262" i="8"/>
  <c r="H238" i="15"/>
  <c r="H266" i="15"/>
  <c r="H265" i="15"/>
  <c r="H73" i="8"/>
  <c r="F10" i="18"/>
  <c r="C34" i="18"/>
  <c r="F34" i="18" s="1"/>
  <c r="H234" i="8"/>
  <c r="E284" i="8"/>
  <c r="D284" i="8"/>
  <c r="H38" i="8"/>
  <c r="H39" i="8" s="1"/>
  <c r="G91" i="8"/>
  <c r="G284" i="8" s="1"/>
  <c r="H267" i="15"/>
  <c r="E35" i="16"/>
  <c r="F33" i="16"/>
  <c r="F20" i="16"/>
  <c r="E25" i="16"/>
  <c r="F32" i="16"/>
  <c r="C35" i="16"/>
  <c r="F34" i="16"/>
  <c r="F15" i="16"/>
  <c r="D35" i="16"/>
  <c r="F10" i="16"/>
  <c r="F30" i="16"/>
  <c r="H175" i="15"/>
  <c r="G24" i="21"/>
  <c r="G269" i="15"/>
  <c r="G273" i="15" s="1"/>
  <c r="G254" i="15"/>
  <c r="H253" i="15"/>
  <c r="H254" i="15" s="1"/>
  <c r="F21" i="16"/>
  <c r="F31" i="16" s="1"/>
  <c r="F269" i="15"/>
  <c r="F273" i="15" s="1"/>
  <c r="F24" i="21"/>
  <c r="H92" i="15"/>
  <c r="E269" i="15"/>
  <c r="E273" i="15" s="1"/>
  <c r="H25" i="15"/>
  <c r="F35" i="16" l="1"/>
  <c r="H91" i="8"/>
  <c r="H284" i="8" s="1"/>
  <c r="H268" i="15"/>
  <c r="H271" i="15" s="1"/>
  <c r="F25" i="16"/>
  <c r="E272" i="15"/>
  <c r="G272" i="15"/>
  <c r="F272" i="15"/>
  <c r="H269" i="15" l="1"/>
  <c r="H273" i="15" s="1"/>
  <c r="L46" i="17"/>
  <c r="H272" i="15" l="1"/>
</calcChain>
</file>

<file path=xl/comments1.xml><?xml version="1.0" encoding="utf-8"?>
<comments xmlns="http://schemas.openxmlformats.org/spreadsheetml/2006/main">
  <authors>
    <author>tc={9A031094-6931-4B91-86D1-91E89014EC8F}</author>
  </authors>
  <commentList>
    <comment ref="L3" authorId="0" shapeId="0">
      <text>
        <r>
          <rPr>
            <sz val="10"/>
            <color indexed="12"/>
            <rFont val="Courie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Should only be "CIL</t>
        </r>
      </text>
    </comment>
  </commentList>
</comments>
</file>

<file path=xl/sharedStrings.xml><?xml version="1.0" encoding="utf-8"?>
<sst xmlns="http://schemas.openxmlformats.org/spreadsheetml/2006/main" count="2519" uniqueCount="554">
  <si>
    <t>Indicated</t>
  </si>
  <si>
    <t>Proved</t>
  </si>
  <si>
    <t>Inferred</t>
  </si>
  <si>
    <t>Total</t>
  </si>
  <si>
    <t>As on</t>
  </si>
  <si>
    <t>TOTAL</t>
  </si>
  <si>
    <t>State</t>
  </si>
  <si>
    <t>Field</t>
  </si>
  <si>
    <t>Depth</t>
  </si>
  <si>
    <t>0-300</t>
  </si>
  <si>
    <t>300-600</t>
  </si>
  <si>
    <t>600-1200</t>
  </si>
  <si>
    <t>0-1200</t>
  </si>
  <si>
    <t>0-600</t>
  </si>
  <si>
    <t>State/ Field</t>
  </si>
  <si>
    <t>Source: Geological Survey of India</t>
  </si>
  <si>
    <t>Rajasthan</t>
  </si>
  <si>
    <t>Gujarat</t>
  </si>
  <si>
    <t>Kerala</t>
  </si>
  <si>
    <t xml:space="preserve">CIL </t>
  </si>
  <si>
    <t>SCCL</t>
  </si>
  <si>
    <t>Year</t>
  </si>
  <si>
    <t>Agency</t>
  </si>
  <si>
    <t>Blocks</t>
  </si>
  <si>
    <t>ECL</t>
  </si>
  <si>
    <t>BCCL</t>
  </si>
  <si>
    <t>CCL</t>
  </si>
  <si>
    <t>NCL</t>
  </si>
  <si>
    <t>WCL</t>
  </si>
  <si>
    <t>SECL</t>
  </si>
  <si>
    <t>MCL</t>
  </si>
  <si>
    <t>NEC</t>
  </si>
  <si>
    <t>TOTAL CIL</t>
  </si>
  <si>
    <t>CIL</t>
  </si>
  <si>
    <t>Non-CIL</t>
  </si>
  <si>
    <t>MECL</t>
  </si>
  <si>
    <t>Private Parties</t>
  </si>
  <si>
    <t xml:space="preserve">Non-CIL </t>
  </si>
  <si>
    <t xml:space="preserve">All Agencies </t>
  </si>
  <si>
    <t>NLC</t>
  </si>
  <si>
    <t>Geological Survey of India</t>
  </si>
  <si>
    <t>Mineral Exploration Corporation Ltd.</t>
  </si>
  <si>
    <t>Central Mine Planning &amp; Design Inst.</t>
  </si>
  <si>
    <t>All Agencies</t>
  </si>
  <si>
    <t>(Lignite)</t>
  </si>
  <si>
    <t>(Coal)</t>
  </si>
  <si>
    <t>Cuddalore</t>
  </si>
  <si>
    <t>Barmer</t>
  </si>
  <si>
    <t>Bikaner</t>
  </si>
  <si>
    <t>Kachchh</t>
  </si>
  <si>
    <t>Surat</t>
  </si>
  <si>
    <t>Bharuch</t>
  </si>
  <si>
    <t>J &amp; K</t>
  </si>
  <si>
    <t>Kannanur</t>
  </si>
  <si>
    <t>Tamilnadu</t>
  </si>
  <si>
    <t>Type of Coal</t>
  </si>
  <si>
    <t xml:space="preserve"> </t>
  </si>
  <si>
    <t>Prime Coking</t>
  </si>
  <si>
    <t>Medium Coking</t>
  </si>
  <si>
    <t>Non Coking</t>
  </si>
  <si>
    <t>Semi Coking</t>
  </si>
  <si>
    <t>(Metre)</t>
  </si>
  <si>
    <t/>
  </si>
  <si>
    <t xml:space="preserve">TOTAL </t>
  </si>
  <si>
    <t>High Sulphur</t>
  </si>
  <si>
    <t>Blendable / Semi Coking</t>
  </si>
  <si>
    <t>1/1/2005</t>
  </si>
  <si>
    <t>Note: Figures compiled by Neyveli Lignite Corporation Ltd.</t>
  </si>
  <si>
    <t>1/1/2006</t>
  </si>
  <si>
    <t>Depth(m)</t>
  </si>
  <si>
    <t>Area/Field</t>
  </si>
  <si>
    <t>Bahur</t>
  </si>
  <si>
    <t>0-150</t>
  </si>
  <si>
    <t>West of Bahur</t>
  </si>
  <si>
    <t>150-300</t>
  </si>
  <si>
    <t>Grand Total</t>
  </si>
  <si>
    <t>South of Vellar(Srimushnam)</t>
  </si>
  <si>
    <t>Eastern part of NLC leasehold area</t>
  </si>
  <si>
    <t>&gt;150</t>
  </si>
  <si>
    <t>Kullanchavadi</t>
  </si>
  <si>
    <t>Kudikadu</t>
  </si>
  <si>
    <t>Bhuvanagiri-Kullanchavadi</t>
  </si>
  <si>
    <t>Ariyalur</t>
  </si>
  <si>
    <t>Meensuruti</t>
  </si>
  <si>
    <t>&gt;300</t>
  </si>
  <si>
    <t>Neyveli lignite field</t>
  </si>
  <si>
    <t>Jayamkondamcholapuram</t>
  </si>
  <si>
    <t>Mannargudi lignite field</t>
  </si>
  <si>
    <t>Thanjavur &amp;</t>
  </si>
  <si>
    <t>Maharajapuram</t>
  </si>
  <si>
    <t>Mannargudi-Central</t>
  </si>
  <si>
    <t>Mannargudi-NE</t>
  </si>
  <si>
    <t>Mannargudi-NE extn.</t>
  </si>
  <si>
    <t>Mannargudi-SE</t>
  </si>
  <si>
    <t>Melnattam-Agraharam</t>
  </si>
  <si>
    <t>Mannargudi -NW</t>
  </si>
  <si>
    <t>Mannargudi -SW</t>
  </si>
  <si>
    <t>Madukkur-Anaikkadu</t>
  </si>
  <si>
    <t>Veppanagulam-Kasangadu</t>
  </si>
  <si>
    <t>Nagappattinam</t>
  </si>
  <si>
    <t>Pandanallur</t>
  </si>
  <si>
    <t>Tiruumangaichcheri</t>
  </si>
  <si>
    <t>Ramanathapuram lignite field</t>
  </si>
  <si>
    <t>Mannargudi lignite Field</t>
  </si>
  <si>
    <t>Ramanathapuram</t>
  </si>
  <si>
    <t>Misal</t>
  </si>
  <si>
    <t>Palana</t>
  </si>
  <si>
    <t>Barsinghsar</t>
  </si>
  <si>
    <t>Gurha East</t>
  </si>
  <si>
    <t>Gurha West</t>
  </si>
  <si>
    <t>Bholasar</t>
  </si>
  <si>
    <t>Gadiyala</t>
  </si>
  <si>
    <t>Girirajsar</t>
  </si>
  <si>
    <t xml:space="preserve">Total for Pandicherry </t>
  </si>
  <si>
    <t>State/District</t>
  </si>
  <si>
    <t>Tamil Nadu</t>
  </si>
  <si>
    <t>*Bahur</t>
  </si>
  <si>
    <t>*West of Bahur</t>
  </si>
  <si>
    <t>Neyveli Lignite Fields</t>
  </si>
  <si>
    <t>Orattanadu-Pattukottai</t>
  </si>
  <si>
    <t>Vadaseri(Orattanadu-Pattukottai)</t>
  </si>
  <si>
    <t>Total for Tamil Nadu</t>
  </si>
  <si>
    <t>Hadla</t>
  </si>
  <si>
    <t>Badhnu</t>
  </si>
  <si>
    <t>Chak-Vijaisinghpura</t>
  </si>
  <si>
    <t>Riri</t>
  </si>
  <si>
    <t>Bania</t>
  </si>
  <si>
    <t>Kuchaur-Athuni</t>
  </si>
  <si>
    <t>Sarupdesar-Palana west</t>
  </si>
  <si>
    <t>Palana East</t>
  </si>
  <si>
    <t>Gigasar-Kesardesar</t>
  </si>
  <si>
    <t>Kapurdi</t>
  </si>
  <si>
    <t>Jalipa</t>
  </si>
  <si>
    <t>Bothia-Bhakra- Dunga</t>
  </si>
  <si>
    <t>Sindhari East</t>
  </si>
  <si>
    <t>Sindhari West</t>
  </si>
  <si>
    <t>Kurla</t>
  </si>
  <si>
    <t>Chokla North</t>
  </si>
  <si>
    <t>Mahabar-Shivkar</t>
  </si>
  <si>
    <t>Mithra</t>
  </si>
  <si>
    <t>Hodu</t>
  </si>
  <si>
    <t>Nimbalkot</t>
  </si>
  <si>
    <t>Nimbalkot North</t>
  </si>
  <si>
    <t>Nagurda</t>
  </si>
  <si>
    <t>Nagurda (East)</t>
  </si>
  <si>
    <t>Munabao</t>
  </si>
  <si>
    <t>Jaisalmer &amp; barmer</t>
  </si>
  <si>
    <t>Kasnau-Igiar</t>
  </si>
  <si>
    <t>Matasukh</t>
  </si>
  <si>
    <t>Mokala</t>
  </si>
  <si>
    <t>Nimbri-Chandawatan</t>
  </si>
  <si>
    <t>Kaprion-ka-Dhani</t>
  </si>
  <si>
    <t>Indawar</t>
  </si>
  <si>
    <t>Bithnok Main</t>
  </si>
  <si>
    <t>East of Riri</t>
  </si>
  <si>
    <t>Bothia(Jalipa N Ext.)</t>
  </si>
  <si>
    <t>Giral</t>
  </si>
  <si>
    <t>Jogeshwartala</t>
  </si>
  <si>
    <t>Sonari</t>
  </si>
  <si>
    <t>Sachha-Sauda</t>
  </si>
  <si>
    <t>Bharka</t>
  </si>
  <si>
    <t>0-100</t>
  </si>
  <si>
    <t>100-300</t>
  </si>
  <si>
    <t>Total for Rajasthan</t>
  </si>
  <si>
    <t xml:space="preserve">Bhavnagar </t>
  </si>
  <si>
    <t>Bhuri</t>
  </si>
  <si>
    <t>Bhimpur</t>
  </si>
  <si>
    <t>Rajpardi (CGM) by MECL</t>
  </si>
  <si>
    <t>Tadkeswar</t>
  </si>
  <si>
    <t>Dungra</t>
  </si>
  <si>
    <t>East of Kamrej-Vesma</t>
  </si>
  <si>
    <t>Total for Gujarat</t>
  </si>
  <si>
    <t>Kupwara</t>
  </si>
  <si>
    <t>Nichahom</t>
  </si>
  <si>
    <t>Nichahom-Budhasung</t>
  </si>
  <si>
    <t>Madayi</t>
  </si>
  <si>
    <t>Kadamkottumala</t>
  </si>
  <si>
    <t>Kayyur</t>
  </si>
  <si>
    <t>Total for Kerala</t>
  </si>
  <si>
    <t>Grand Total for all States</t>
  </si>
  <si>
    <t>* Including Sikkim</t>
  </si>
  <si>
    <t>Alangudi</t>
  </si>
  <si>
    <t>Eastern part of Neyveli</t>
  </si>
  <si>
    <t>Merta Road &amp; Meeranagar</t>
  </si>
  <si>
    <t>Jalore</t>
  </si>
  <si>
    <t>Sewara</t>
  </si>
  <si>
    <t>Nileswaram</t>
  </si>
  <si>
    <t>West Bengal</t>
  </si>
  <si>
    <t>Rakshitpur</t>
  </si>
  <si>
    <t>Total for West Bengal</t>
  </si>
  <si>
    <t>Pondicherry</t>
  </si>
  <si>
    <t>TOTAL (Jharia)</t>
  </si>
  <si>
    <t>TOTAL ( Other than Jharia)</t>
  </si>
  <si>
    <t>1/4/2007</t>
  </si>
  <si>
    <t>1/4/2008</t>
  </si>
  <si>
    <t>Girirajsar Extn.</t>
  </si>
  <si>
    <t>Bapeau</t>
  </si>
  <si>
    <t>Bigga-Abhaysingpura</t>
  </si>
  <si>
    <t>Kawas Gravity Block</t>
  </si>
  <si>
    <t>Raniganj</t>
  </si>
  <si>
    <t>Barjora</t>
  </si>
  <si>
    <t>Darjeeling</t>
  </si>
  <si>
    <t>Birbhum</t>
  </si>
  <si>
    <t>Jharkhand</t>
  </si>
  <si>
    <t>Jharia</t>
  </si>
  <si>
    <t>Ramgarh</t>
  </si>
  <si>
    <t xml:space="preserve">North </t>
  </si>
  <si>
    <t>Karanpura</t>
  </si>
  <si>
    <t>South</t>
  </si>
  <si>
    <t>Aurangabad</t>
  </si>
  <si>
    <t>Hutar</t>
  </si>
  <si>
    <t>Daltonganj</t>
  </si>
  <si>
    <t>Deogarh</t>
  </si>
  <si>
    <t>Rajmahal</t>
  </si>
  <si>
    <t>Bihar</t>
  </si>
  <si>
    <t>Madhya Pradesh</t>
  </si>
  <si>
    <t>Johilla</t>
  </si>
  <si>
    <t>Umaria</t>
  </si>
  <si>
    <t>Pench-</t>
  </si>
  <si>
    <t>Kanhan</t>
  </si>
  <si>
    <t>Pathakhera</t>
  </si>
  <si>
    <t>Gurgunda</t>
  </si>
  <si>
    <t>Mohpani</t>
  </si>
  <si>
    <t>Sohagpur</t>
  </si>
  <si>
    <t>Singrauli</t>
  </si>
  <si>
    <t>Chhattisgarh</t>
  </si>
  <si>
    <t>Sonhat</t>
  </si>
  <si>
    <t>Jhilimili</t>
  </si>
  <si>
    <t>Chirimiri</t>
  </si>
  <si>
    <t>Bisrampur</t>
  </si>
  <si>
    <t>Lakhanpur</t>
  </si>
  <si>
    <t>Panchbahini</t>
  </si>
  <si>
    <t>Hasdo-Arand</t>
  </si>
  <si>
    <t>Sendurgarh</t>
  </si>
  <si>
    <t>Korba</t>
  </si>
  <si>
    <t>Uttar Pradesh</t>
  </si>
  <si>
    <t>Maharashtra</t>
  </si>
  <si>
    <t>Kamptee</t>
  </si>
  <si>
    <t>Bokhara</t>
  </si>
  <si>
    <t>Ib-River</t>
  </si>
  <si>
    <t>Talcher</t>
  </si>
  <si>
    <t>Andhra Pradesh</t>
  </si>
  <si>
    <t>Godavari</t>
  </si>
  <si>
    <t>Assam</t>
  </si>
  <si>
    <t>Singrimari</t>
  </si>
  <si>
    <t>Sikkim</t>
  </si>
  <si>
    <t>Rangit Valley</t>
  </si>
  <si>
    <t>East of Bisrampur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</si>
  <si>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</si>
  <si>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</si>
  <si>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</si>
  <si>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</si>
  <si>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</si>
  <si>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</si>
  <si>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</si>
  <si>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</si>
  <si>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</si>
  <si>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</si>
  <si>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</si>
  <si>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</si>
  <si>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</si>
  <si>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</si>
  <si>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1/4/2009</t>
  </si>
  <si>
    <t>South of Nimbla</t>
  </si>
  <si>
    <t xml:space="preserve">Private /Contractual </t>
  </si>
  <si>
    <t>1/4/2010</t>
  </si>
  <si>
    <t>Nand-Bander</t>
  </si>
  <si>
    <t>Nachiyarkudi</t>
  </si>
  <si>
    <t>Diyatra</t>
  </si>
  <si>
    <t>Pyau</t>
  </si>
  <si>
    <t>Deshnok-Ramsar-Sinthal</t>
  </si>
  <si>
    <t>Borana</t>
  </si>
  <si>
    <t>Type of   Coal</t>
  </si>
  <si>
    <t>Tadkeswar Block-Mongrol, Mandvi, Vastan, Nani Naroli,Ghala etc.</t>
  </si>
  <si>
    <t>1/4/2011</t>
  </si>
  <si>
    <t>Thirumangalam</t>
  </si>
  <si>
    <t>Bogalur</t>
  </si>
  <si>
    <t>Tiyanur</t>
  </si>
  <si>
    <t>Ambasar-Gigasar</t>
  </si>
  <si>
    <t>Bangarsar-Jaimalsar</t>
  </si>
  <si>
    <t>Hadda</t>
  </si>
  <si>
    <t>Hira Ki Dhani</t>
  </si>
  <si>
    <t>Kuchore (Napasar)</t>
  </si>
  <si>
    <t>Lalamdesar Bada</t>
  </si>
  <si>
    <t>Mandal Charman</t>
  </si>
  <si>
    <t>Rneri</t>
  </si>
  <si>
    <t>Phalki</t>
  </si>
  <si>
    <t>Mahalla</t>
  </si>
  <si>
    <t>DGM  (Nagaland)</t>
  </si>
  <si>
    <t>1/4/2012</t>
  </si>
  <si>
    <t>Mand-Raigarh</t>
  </si>
  <si>
    <t>Ramnad</t>
  </si>
  <si>
    <t>Rajasing Mangalam</t>
  </si>
  <si>
    <t>Ramnad &amp; Sivaganga</t>
  </si>
  <si>
    <t>Sattanur</t>
  </si>
  <si>
    <t>Bithnok East(Ext.)</t>
  </si>
  <si>
    <t>Hadda North &amp; West</t>
  </si>
  <si>
    <t>Magne-ki-Dhani</t>
  </si>
  <si>
    <t>Khuri</t>
  </si>
  <si>
    <t xml:space="preserve">Jaisalmer </t>
  </si>
  <si>
    <t>Pvt. Blocks</t>
  </si>
  <si>
    <t>1/4/2013</t>
  </si>
  <si>
    <t>Bogalur East</t>
  </si>
  <si>
    <t>Kurla East</t>
  </si>
  <si>
    <t>(covering Kurla East North &amp; South</t>
  </si>
  <si>
    <t>sub blocks)</t>
  </si>
  <si>
    <t>Phalki North</t>
  </si>
  <si>
    <t>Dhobbanpur</t>
  </si>
  <si>
    <t>Umrer-</t>
  </si>
  <si>
    <t>Makardhokra</t>
  </si>
  <si>
    <t>Reserve (Quantity in Million Tonnes)</t>
  </si>
  <si>
    <t>Resources</t>
  </si>
  <si>
    <t>1/4/2014</t>
  </si>
  <si>
    <t>Khuiyala</t>
  </si>
  <si>
    <t>Phalodi</t>
  </si>
  <si>
    <t>Odisha</t>
  </si>
  <si>
    <t>MP/Odisha Govt.</t>
  </si>
  <si>
    <t>CG/MP/Odisha Govt.</t>
  </si>
  <si>
    <t>1/4/2015</t>
  </si>
  <si>
    <t>Kadalangudi</t>
  </si>
  <si>
    <t>Uttarakosamangai</t>
  </si>
  <si>
    <t>Khar Charan</t>
  </si>
  <si>
    <t>Sowa</t>
  </si>
  <si>
    <t>Jaisalmer &amp; Bikaner</t>
  </si>
  <si>
    <t>Panna</t>
  </si>
  <si>
    <t>Bhanda</t>
  </si>
  <si>
    <t>Lalamdesar</t>
  </si>
  <si>
    <t>Panch-Peeth-Ki-Dhani</t>
  </si>
  <si>
    <t>Telangana</t>
  </si>
  <si>
    <t>TABLE 2.4: COAL RESERVE OF INDIA BY TYPE OF COAL AND DEPTH AS ON 
(as on 01-04-2015)</t>
  </si>
  <si>
    <t>1/4/2016</t>
  </si>
  <si>
    <t>East of Sethiatope</t>
  </si>
  <si>
    <t>Kalari West</t>
  </si>
  <si>
    <t>Charanwala</t>
  </si>
  <si>
    <t>G1-G3</t>
  </si>
  <si>
    <t>G4-G5</t>
  </si>
  <si>
    <t>G6</t>
  </si>
  <si>
    <t>G7-G8</t>
  </si>
  <si>
    <t>G9-G14</t>
  </si>
  <si>
    <t>G15-G17</t>
  </si>
  <si>
    <t>Godavari Valley</t>
  </si>
  <si>
    <t>East Bokaro</t>
  </si>
  <si>
    <t>Wardha-Valley</t>
  </si>
  <si>
    <t>South Karanpura</t>
  </si>
  <si>
    <t>Hasdeo-Arand</t>
  </si>
  <si>
    <t>West Bokaro</t>
  </si>
  <si>
    <t>Tatapani-Ramkola</t>
  </si>
  <si>
    <t>Pench-Kanhan</t>
  </si>
  <si>
    <t>Nand Bander</t>
  </si>
  <si>
    <t>Umrer Makardhokra</t>
  </si>
  <si>
    <t>Dgm</t>
  </si>
  <si>
    <t>East Bisrampur</t>
  </si>
  <si>
    <t>Langrin</t>
  </si>
  <si>
    <t>Siju</t>
  </si>
  <si>
    <t xml:space="preserve">West-Darangiri </t>
  </si>
  <si>
    <t>Balphakram-Pendenguru</t>
  </si>
  <si>
    <t>Namchik-Namphuk</t>
  </si>
  <si>
    <t>Dilli-Jeypore</t>
  </si>
  <si>
    <t xml:space="preserve">East Darangiri </t>
  </si>
  <si>
    <t>Bapung</t>
  </si>
  <si>
    <t>Khasi Hills</t>
  </si>
  <si>
    <t>Borjan</t>
  </si>
  <si>
    <t>Tiru Valley</t>
  </si>
  <si>
    <t>Mawlong Shelia</t>
  </si>
  <si>
    <t>Miao Bum</t>
  </si>
  <si>
    <t>Mikir Hills</t>
  </si>
  <si>
    <t>Tiensang</t>
  </si>
  <si>
    <t>Jayanti Hill</t>
  </si>
  <si>
    <t>Jhanzi-Disai</t>
  </si>
  <si>
    <t xml:space="preserve">Jharkhand </t>
  </si>
  <si>
    <t>Meghalaya</t>
  </si>
  <si>
    <t>Nagaland</t>
  </si>
  <si>
    <t>Arunachal Pradesh</t>
  </si>
  <si>
    <t>Grand
Total</t>
  </si>
  <si>
    <t>1/4/2017</t>
  </si>
  <si>
    <t>Chidambaram</t>
  </si>
  <si>
    <t>Vayalamur</t>
  </si>
  <si>
    <t>0-151</t>
  </si>
  <si>
    <t>Gourangapur- Bankati</t>
  </si>
  <si>
    <t>Djara</t>
  </si>
  <si>
    <t>1/4/2018</t>
  </si>
  <si>
    <t>Michaelpatti Extention</t>
  </si>
  <si>
    <t>Cholapuram</t>
  </si>
  <si>
    <t>Kalari North</t>
  </si>
  <si>
    <t>Baytu</t>
  </si>
  <si>
    <t>Matasartala</t>
  </si>
  <si>
    <t>Nagaur</t>
  </si>
  <si>
    <t>Nagaur &amp; Pali</t>
  </si>
  <si>
    <t>Ucharda</t>
  </si>
  <si>
    <t>Deswal</t>
  </si>
  <si>
    <t>Gangardi</t>
  </si>
  <si>
    <t xml:space="preserve">Daltongunj </t>
  </si>
  <si>
    <t>2017-18</t>
  </si>
  <si>
    <t>Contd…..</t>
  </si>
  <si>
    <t>Makum</t>
  </si>
  <si>
    <t xml:space="preserve">Madhya Pradesh </t>
  </si>
  <si>
    <t xml:space="preserve">Andhra Pradesh </t>
  </si>
  <si>
    <t xml:space="preserve">Assam </t>
  </si>
  <si>
    <t xml:space="preserve">Arunachal Pradesh </t>
  </si>
  <si>
    <t>Depth
Range(M)</t>
  </si>
  <si>
    <t xml:space="preserve">Tatapani </t>
  </si>
  <si>
    <t>Ramkola</t>
  </si>
  <si>
    <t>1/4/2019</t>
  </si>
  <si>
    <t>2018-19</t>
  </si>
  <si>
    <t>1/4/2020</t>
  </si>
  <si>
    <t>01/04/2020</t>
  </si>
  <si>
    <t>Non Coking (Including High Sulphur)</t>
  </si>
  <si>
    <t>Kalari East</t>
  </si>
  <si>
    <t>2019-20</t>
  </si>
  <si>
    <t>North Karanpura</t>
  </si>
  <si>
    <t>01/04/2021</t>
  </si>
  <si>
    <t>1/4/2021</t>
  </si>
  <si>
    <t>Gondawana Coalfields</t>
  </si>
  <si>
    <t>Tertiary Coalfields</t>
  </si>
  <si>
    <t>All</t>
  </si>
  <si>
    <t>India</t>
  </si>
  <si>
    <t>Total for Tertiary Coalfields</t>
  </si>
  <si>
    <t>Total for Gondwana Coalfields*</t>
  </si>
  <si>
    <t xml:space="preserve">Resource </t>
  </si>
  <si>
    <t>Total
Tertiary</t>
  </si>
  <si>
    <t>All India</t>
  </si>
  <si>
    <t xml:space="preserve">Reserve </t>
  </si>
  <si>
    <t>Contd……</t>
  </si>
  <si>
    <t>Michaelpatti</t>
  </si>
  <si>
    <t>Thiruvarur &amp; Nagappattinam</t>
  </si>
  <si>
    <t>Valia, Bhaga, Luna, Pansoli,  Nani Pardi etc.</t>
  </si>
  <si>
    <t>Kharsalia,Rampur,Hoidad, Bhuteshwar, Surka etc.</t>
  </si>
  <si>
    <t>Jammu &amp; Kashmir</t>
  </si>
  <si>
    <t>Total for Jammu &amp; Kashmir</t>
  </si>
  <si>
    <t>Bardhhaman</t>
  </si>
  <si>
    <t xml:space="preserve">Resources </t>
  </si>
  <si>
    <t>Rajpardi(GMDC leasehold) by MECL</t>
  </si>
  <si>
    <t>2020-21</t>
  </si>
  <si>
    <t>Departmental</t>
  </si>
  <si>
    <t>Reserve</t>
  </si>
  <si>
    <t>Puducherry</t>
  </si>
  <si>
    <t>2012-13(XIIth Plan)</t>
  </si>
  <si>
    <t>Total (XIIIth Plan)</t>
  </si>
  <si>
    <t>( Qty. in MT )</t>
  </si>
  <si>
    <t>(Qty. in MT)</t>
  </si>
  <si>
    <t>01/04/2022</t>
  </si>
  <si>
    <t>1/4/2022</t>
  </si>
  <si>
    <t>2021-22</t>
  </si>
  <si>
    <r>
      <t>Table - 2.2: State Wise Inventory of Geological Resources of Coal in India (as on 1</t>
    </r>
    <r>
      <rPr>
        <b/>
        <vertAlign val="superscript"/>
        <sz val="11"/>
        <rFont val="Arial Narrow"/>
        <family val="2"/>
      </rPr>
      <t>st</t>
    </r>
    <r>
      <rPr>
        <b/>
        <sz val="11"/>
        <rFont val="Arial Narrow"/>
        <family val="2"/>
      </rPr>
      <t xml:space="preserve"> April)</t>
    </r>
  </si>
  <si>
    <t>Changki</t>
  </si>
  <si>
    <t>Pandiyur</t>
  </si>
  <si>
    <t>Kenya-ki-basti &amp; S.of Bhane-ka-Gaon</t>
  </si>
  <si>
    <t>Shambu-ki-Burj</t>
  </si>
  <si>
    <t>Bhurtiya</t>
  </si>
  <si>
    <t>Kuchera-Lunsara</t>
  </si>
  <si>
    <t xml:space="preserve">AkriMota  </t>
  </si>
  <si>
    <t xml:space="preserve">Barkhan Dam  </t>
  </si>
  <si>
    <t xml:space="preserve">Hamla-Ratadia  </t>
  </si>
  <si>
    <t xml:space="preserve">Jhularai-Wagapadar  </t>
  </si>
  <si>
    <t xml:space="preserve">Kaiyari Block-A  </t>
  </si>
  <si>
    <t xml:space="preserve">Kaiyari Block-B  </t>
  </si>
  <si>
    <t xml:space="preserve">Lakhapath-Dedhdi(Punahrajpur)  </t>
  </si>
  <si>
    <t xml:space="preserve">Mata-No-Madh  </t>
  </si>
  <si>
    <t xml:space="preserve">Panandhro  </t>
  </si>
  <si>
    <t xml:space="preserve">Panandhro Ext.  </t>
  </si>
  <si>
    <t xml:space="preserve">Pranpur  </t>
  </si>
  <si>
    <t xml:space="preserve">Umarsar  </t>
  </si>
  <si>
    <t>Kendujhar Sundargarh</t>
  </si>
  <si>
    <t>Gandhalpada West</t>
  </si>
  <si>
    <t>Total for Odisha</t>
  </si>
  <si>
    <t>1/4/2023</t>
  </si>
  <si>
    <t>01/04/2023</t>
  </si>
  <si>
    <t>Thanjavur &amp; Thiruvarur</t>
  </si>
  <si>
    <t xml:space="preserve">Thiruvarur &amp; Thanjavur </t>
  </si>
  <si>
    <t>Tiruppullani</t>
  </si>
  <si>
    <t>Chittarkottai</t>
  </si>
  <si>
    <t>Basin</t>
  </si>
  <si>
    <t>East of Gangardi-Ucharda</t>
  </si>
  <si>
    <t>2022-23</t>
  </si>
  <si>
    <t>2003-04 (Xth Plan)</t>
  </si>
  <si>
    <t>2004-05 (Xth Plan)</t>
  </si>
  <si>
    <t>2005-06 (Xth Plan)</t>
  </si>
  <si>
    <t>2006-07 (Xth Plan)</t>
  </si>
  <si>
    <t>1997-98 ( IX Plan)</t>
  </si>
  <si>
    <t>1998-99 ( IX Plan)</t>
  </si>
  <si>
    <t>1999-00 ( IX Plan)</t>
  </si>
  <si>
    <t>2000-01 ( IX Plan)</t>
  </si>
  <si>
    <t>2001-02 ( IX Plan)</t>
  </si>
  <si>
    <t>1997-02 ( IX Plan)</t>
  </si>
  <si>
    <r>
      <t>Table 2.9 : Detailed Exploration (Drilling in Meters) During IX</t>
    </r>
    <r>
      <rPr>
        <b/>
        <vertAlign val="superscript"/>
        <sz val="12"/>
        <rFont val="Arial Narrow"/>
        <family val="2"/>
      </rPr>
      <t>th</t>
    </r>
    <r>
      <rPr>
        <b/>
        <sz val="12"/>
        <rFont val="Arial Narrow"/>
        <family val="2"/>
      </rPr>
      <t xml:space="preserve"> to XIV</t>
    </r>
    <r>
      <rPr>
        <b/>
        <vertAlign val="superscript"/>
        <sz val="12"/>
        <rFont val="Arial Narrow"/>
        <family val="2"/>
      </rPr>
      <t>th</t>
    </r>
    <r>
      <rPr>
        <b/>
        <sz val="12"/>
        <rFont val="Arial Narrow"/>
        <family val="2"/>
      </rPr>
      <t xml:space="preserve"> Plan</t>
    </r>
  </si>
  <si>
    <r>
      <t>2012-17
Total
(XII</t>
    </r>
    <r>
      <rPr>
        <vertAlign val="superscript"/>
        <sz val="9"/>
        <rFont val="Arial Narrow"/>
        <family val="2"/>
      </rPr>
      <t>th</t>
    </r>
    <r>
      <rPr>
        <sz val="9"/>
        <rFont val="Arial Narrow"/>
        <family val="2"/>
      </rPr>
      <t xml:space="preserve"> Plan)</t>
    </r>
  </si>
  <si>
    <r>
      <t>2017-18
(XIII</t>
    </r>
    <r>
      <rPr>
        <vertAlign val="superscript"/>
        <sz val="9"/>
        <rFont val="Arial Narrow"/>
        <family val="2"/>
      </rPr>
      <t>th</t>
    </r>
    <r>
      <rPr>
        <sz val="9"/>
        <rFont val="Arial Narrow"/>
        <family val="2"/>
      </rPr>
      <t xml:space="preserve"> Plan)</t>
    </r>
  </si>
  <si>
    <r>
      <t>2018-19
(XIII</t>
    </r>
    <r>
      <rPr>
        <vertAlign val="superscript"/>
        <sz val="9"/>
        <rFont val="Arial Narrow"/>
        <family val="2"/>
      </rPr>
      <t>th</t>
    </r>
    <r>
      <rPr>
        <sz val="9"/>
        <rFont val="Arial Narrow"/>
        <family val="2"/>
      </rPr>
      <t xml:space="preserve"> Plan)</t>
    </r>
  </si>
  <si>
    <r>
      <t>2019-20
(XIII</t>
    </r>
    <r>
      <rPr>
        <vertAlign val="superscript"/>
        <sz val="9"/>
        <rFont val="Arial Narrow"/>
        <family val="2"/>
      </rPr>
      <t>th</t>
    </r>
    <r>
      <rPr>
        <sz val="9"/>
        <rFont val="Arial Narrow"/>
        <family val="2"/>
      </rPr>
      <t xml:space="preserve"> Plan)</t>
    </r>
  </si>
  <si>
    <r>
      <t>2020-21
(XIII</t>
    </r>
    <r>
      <rPr>
        <vertAlign val="superscript"/>
        <sz val="9"/>
        <rFont val="Arial Narrow"/>
        <family val="2"/>
      </rPr>
      <t>th</t>
    </r>
    <r>
      <rPr>
        <sz val="9"/>
        <rFont val="Arial Narrow"/>
        <family val="2"/>
      </rPr>
      <t xml:space="preserve"> Plan)</t>
    </r>
  </si>
  <si>
    <r>
      <t>2021-22
(XIII</t>
    </r>
    <r>
      <rPr>
        <vertAlign val="superscript"/>
        <sz val="9"/>
        <rFont val="Arial Narrow"/>
        <family val="2"/>
      </rPr>
      <t>th</t>
    </r>
    <r>
      <rPr>
        <sz val="9"/>
        <rFont val="Arial Narrow"/>
        <family val="2"/>
      </rPr>
      <t xml:space="preserve"> Plan)</t>
    </r>
  </si>
  <si>
    <r>
      <t>2022-23
(XIV</t>
    </r>
    <r>
      <rPr>
        <vertAlign val="superscript"/>
        <sz val="9"/>
        <rFont val="Arial Narrow"/>
        <family val="2"/>
      </rPr>
      <t>th</t>
    </r>
    <r>
      <rPr>
        <sz val="9"/>
        <rFont val="Arial Narrow"/>
        <family val="2"/>
      </rPr>
      <t xml:space="preserve"> Plan)</t>
    </r>
  </si>
  <si>
    <r>
      <t>1997-02
Total
(IX</t>
    </r>
    <r>
      <rPr>
        <vertAlign val="superscript"/>
        <sz val="9.5"/>
        <rFont val="Arial Narrow"/>
        <family val="2"/>
      </rPr>
      <t>th</t>
    </r>
    <r>
      <rPr>
        <sz val="9.5"/>
        <rFont val="Arial Narrow"/>
        <family val="2"/>
      </rPr>
      <t xml:space="preserve"> Plan)</t>
    </r>
  </si>
  <si>
    <r>
      <t>2002-2007
Total
(X</t>
    </r>
    <r>
      <rPr>
        <vertAlign val="superscript"/>
        <sz val="9"/>
        <rFont val="Arial Narrow"/>
        <family val="2"/>
      </rPr>
      <t>th</t>
    </r>
    <r>
      <rPr>
        <sz val="9"/>
        <rFont val="Arial Narrow"/>
        <family val="2"/>
      </rPr>
      <t xml:space="preserve"> Plan)</t>
    </r>
  </si>
  <si>
    <r>
      <t>1997-12
Total
(XI</t>
    </r>
    <r>
      <rPr>
        <vertAlign val="superscript"/>
        <sz val="9.5"/>
        <rFont val="Arial Narrow"/>
        <family val="2"/>
      </rPr>
      <t>th</t>
    </r>
    <r>
      <rPr>
        <sz val="9.5"/>
        <rFont val="Arial Narrow"/>
        <family val="2"/>
      </rPr>
      <t xml:space="preserve"> Plan)</t>
    </r>
  </si>
  <si>
    <r>
      <t>Table 2.8 : Promotional Exploration (Drilling in Metres) During X</t>
    </r>
    <r>
      <rPr>
        <b/>
        <vertAlign val="superscript"/>
        <sz val="11"/>
        <rFont val="Arial Narrow"/>
        <family val="2"/>
      </rPr>
      <t>th</t>
    </r>
    <r>
      <rPr>
        <b/>
        <sz val="11"/>
        <rFont val="Arial Narrow"/>
        <family val="2"/>
      </rPr>
      <t>, XI</t>
    </r>
    <r>
      <rPr>
        <b/>
        <vertAlign val="superscript"/>
        <sz val="11"/>
        <rFont val="Arial Narrow"/>
        <family val="2"/>
      </rPr>
      <t>th</t>
    </r>
    <r>
      <rPr>
        <b/>
        <sz val="11"/>
        <rFont val="Arial Narrow"/>
        <family val="2"/>
      </rPr>
      <t>, XII</t>
    </r>
    <r>
      <rPr>
        <b/>
        <vertAlign val="superscript"/>
        <sz val="11"/>
        <rFont val="Arial Narrow"/>
        <family val="2"/>
      </rPr>
      <t>th,</t>
    </r>
    <r>
      <rPr>
        <b/>
        <sz val="11"/>
        <rFont val="Arial Narrow"/>
        <family val="2"/>
      </rPr>
      <t xml:space="preserve"> XIII</t>
    </r>
    <r>
      <rPr>
        <b/>
        <vertAlign val="superscript"/>
        <sz val="11"/>
        <rFont val="Arial Narrow"/>
        <family val="2"/>
      </rPr>
      <t>th</t>
    </r>
    <r>
      <rPr>
        <b/>
        <sz val="11"/>
        <rFont val="Arial Narrow"/>
        <family val="2"/>
      </rPr>
      <t xml:space="preserve"> and XIV</t>
    </r>
    <r>
      <rPr>
        <b/>
        <vertAlign val="superscript"/>
        <sz val="11"/>
        <rFont val="Arial Narrow"/>
        <family val="2"/>
      </rPr>
      <t>th</t>
    </r>
    <r>
      <rPr>
        <b/>
        <sz val="11"/>
        <rFont val="Arial Narrow"/>
        <family val="2"/>
      </rPr>
      <t xml:space="preserve"> Plan</t>
    </r>
  </si>
  <si>
    <r>
      <t>2002-03 (X</t>
    </r>
    <r>
      <rPr>
        <vertAlign val="superscript"/>
        <sz val="10"/>
        <rFont val="Arial Narrow"/>
        <family val="2"/>
      </rPr>
      <t xml:space="preserve">th </t>
    </r>
    <r>
      <rPr>
        <sz val="10"/>
        <rFont val="Arial Narrow"/>
        <family val="2"/>
      </rPr>
      <t>Plan)</t>
    </r>
  </si>
  <si>
    <r>
      <t>2002-07 (X</t>
    </r>
    <r>
      <rPr>
        <b/>
        <i/>
        <vertAlign val="superscript"/>
        <sz val="10"/>
        <rFont val="Arial Narrow"/>
        <family val="2"/>
      </rPr>
      <t>th</t>
    </r>
    <r>
      <rPr>
        <b/>
        <i/>
        <sz val="10"/>
        <rFont val="Arial Narrow"/>
        <family val="2"/>
      </rPr>
      <t xml:space="preserve"> Plan)</t>
    </r>
  </si>
  <si>
    <r>
      <t>2007-08 (XI</t>
    </r>
    <r>
      <rPr>
        <vertAlign val="superscript"/>
        <sz val="10"/>
        <rFont val="Arial Narrow"/>
        <family val="2"/>
      </rPr>
      <t>th</t>
    </r>
    <r>
      <rPr>
        <sz val="10"/>
        <rFont val="Arial Narrow"/>
        <family val="2"/>
      </rPr>
      <t xml:space="preserve"> Plan)</t>
    </r>
  </si>
  <si>
    <r>
      <t>2008-09 (XI</t>
    </r>
    <r>
      <rPr>
        <vertAlign val="superscript"/>
        <sz val="10"/>
        <rFont val="Arial Narrow"/>
        <family val="2"/>
      </rPr>
      <t>th</t>
    </r>
    <r>
      <rPr>
        <sz val="10"/>
        <rFont val="Arial Narrow"/>
        <family val="2"/>
      </rPr>
      <t xml:space="preserve"> Plan)</t>
    </r>
  </si>
  <si>
    <r>
      <t>2009-10 (XI</t>
    </r>
    <r>
      <rPr>
        <vertAlign val="superscript"/>
        <sz val="10"/>
        <rFont val="Arial Narrow"/>
        <family val="2"/>
      </rPr>
      <t>th</t>
    </r>
    <r>
      <rPr>
        <sz val="10"/>
        <rFont val="Arial Narrow"/>
        <family val="2"/>
      </rPr>
      <t xml:space="preserve"> Plan)</t>
    </r>
  </si>
  <si>
    <r>
      <t>2010-11 (XI</t>
    </r>
    <r>
      <rPr>
        <vertAlign val="superscript"/>
        <sz val="10"/>
        <rFont val="Arial Narrow"/>
        <family val="2"/>
      </rPr>
      <t>th</t>
    </r>
    <r>
      <rPr>
        <sz val="10"/>
        <rFont val="Arial Narrow"/>
        <family val="2"/>
      </rPr>
      <t xml:space="preserve"> Plan)</t>
    </r>
  </si>
  <si>
    <r>
      <t>2011-12 (XI</t>
    </r>
    <r>
      <rPr>
        <vertAlign val="superscript"/>
        <sz val="10"/>
        <rFont val="Arial Narrow"/>
        <family val="2"/>
      </rPr>
      <t>th</t>
    </r>
    <r>
      <rPr>
        <sz val="10"/>
        <rFont val="Arial Narrow"/>
        <family val="2"/>
      </rPr>
      <t xml:space="preserve"> Plan)</t>
    </r>
  </si>
  <si>
    <r>
      <t>2007-12 (XI</t>
    </r>
    <r>
      <rPr>
        <b/>
        <i/>
        <vertAlign val="superscript"/>
        <sz val="10"/>
        <rFont val="Arial Narrow"/>
        <family val="2"/>
      </rPr>
      <t>th</t>
    </r>
    <r>
      <rPr>
        <b/>
        <i/>
        <sz val="10"/>
        <rFont val="Arial Narrow"/>
        <family val="2"/>
      </rPr>
      <t xml:space="preserve"> Plan)</t>
    </r>
  </si>
  <si>
    <r>
      <t>2013-14 (XII</t>
    </r>
    <r>
      <rPr>
        <b/>
        <i/>
        <vertAlign val="superscript"/>
        <sz val="10"/>
        <rFont val="Arial Narrow"/>
        <family val="2"/>
      </rPr>
      <t>th</t>
    </r>
    <r>
      <rPr>
        <b/>
        <i/>
        <sz val="10"/>
        <rFont val="Arial Narrow"/>
        <family val="2"/>
      </rPr>
      <t xml:space="preserve"> Plan)</t>
    </r>
  </si>
  <si>
    <r>
      <t>2014-15 (XII</t>
    </r>
    <r>
      <rPr>
        <b/>
        <i/>
        <vertAlign val="superscript"/>
        <sz val="10"/>
        <rFont val="Arial Narrow"/>
        <family val="2"/>
      </rPr>
      <t>th</t>
    </r>
    <r>
      <rPr>
        <b/>
        <i/>
        <sz val="10"/>
        <rFont val="Arial Narrow"/>
        <family val="2"/>
      </rPr>
      <t xml:space="preserve"> Plan)</t>
    </r>
  </si>
  <si>
    <r>
      <t>2015-16 (XII</t>
    </r>
    <r>
      <rPr>
        <b/>
        <i/>
        <vertAlign val="superscript"/>
        <sz val="10"/>
        <rFont val="Arial Narrow"/>
        <family val="2"/>
      </rPr>
      <t>th</t>
    </r>
    <r>
      <rPr>
        <b/>
        <i/>
        <sz val="10"/>
        <rFont val="Arial Narrow"/>
        <family val="2"/>
      </rPr>
      <t xml:space="preserve"> Plan)</t>
    </r>
  </si>
  <si>
    <r>
      <t>2016-17 (XII</t>
    </r>
    <r>
      <rPr>
        <b/>
        <i/>
        <vertAlign val="superscript"/>
        <sz val="10"/>
        <rFont val="Arial Narrow"/>
        <family val="2"/>
      </rPr>
      <t>th</t>
    </r>
    <r>
      <rPr>
        <b/>
        <i/>
        <sz val="10"/>
        <rFont val="Arial Narrow"/>
        <family val="2"/>
      </rPr>
      <t xml:space="preserve"> Plan)</t>
    </r>
  </si>
  <si>
    <r>
      <t>2012-17 (XII</t>
    </r>
    <r>
      <rPr>
        <b/>
        <i/>
        <vertAlign val="superscript"/>
        <sz val="10"/>
        <rFont val="Arial Narrow"/>
        <family val="2"/>
      </rPr>
      <t>th</t>
    </r>
    <r>
      <rPr>
        <b/>
        <i/>
        <sz val="10"/>
        <rFont val="Arial Narrow"/>
        <family val="2"/>
      </rPr>
      <t xml:space="preserve"> Plan)</t>
    </r>
  </si>
  <si>
    <r>
      <t>2017-18 (XIII</t>
    </r>
    <r>
      <rPr>
        <b/>
        <i/>
        <vertAlign val="superscript"/>
        <sz val="10"/>
        <rFont val="Arial Narrow"/>
        <family val="2"/>
      </rPr>
      <t>th</t>
    </r>
    <r>
      <rPr>
        <b/>
        <i/>
        <sz val="10"/>
        <rFont val="Arial Narrow"/>
        <family val="2"/>
      </rPr>
      <t xml:space="preserve"> Plan)</t>
    </r>
  </si>
  <si>
    <r>
      <t>2018-19 (XIII</t>
    </r>
    <r>
      <rPr>
        <b/>
        <i/>
        <vertAlign val="superscript"/>
        <sz val="10"/>
        <rFont val="Arial Narrow"/>
        <family val="2"/>
      </rPr>
      <t>th</t>
    </r>
    <r>
      <rPr>
        <b/>
        <i/>
        <sz val="10"/>
        <rFont val="Arial Narrow"/>
        <family val="2"/>
      </rPr>
      <t xml:space="preserve"> Plan)</t>
    </r>
  </si>
  <si>
    <r>
      <t>2019-20 (XIII</t>
    </r>
    <r>
      <rPr>
        <b/>
        <i/>
        <vertAlign val="superscript"/>
        <sz val="10"/>
        <rFont val="Arial Narrow"/>
        <family val="2"/>
      </rPr>
      <t>th</t>
    </r>
    <r>
      <rPr>
        <b/>
        <i/>
        <sz val="10"/>
        <rFont val="Arial Narrow"/>
        <family val="2"/>
      </rPr>
      <t xml:space="preserve"> Plan)</t>
    </r>
  </si>
  <si>
    <r>
      <t>2020-21 (XIII</t>
    </r>
    <r>
      <rPr>
        <b/>
        <i/>
        <vertAlign val="superscript"/>
        <sz val="10"/>
        <rFont val="Arial Narrow"/>
        <family val="2"/>
      </rPr>
      <t>th</t>
    </r>
    <r>
      <rPr>
        <b/>
        <i/>
        <sz val="10"/>
        <rFont val="Arial Narrow"/>
        <family val="2"/>
      </rPr>
      <t xml:space="preserve"> Plan)</t>
    </r>
  </si>
  <si>
    <r>
      <t>2021-22 (XIII</t>
    </r>
    <r>
      <rPr>
        <b/>
        <i/>
        <vertAlign val="superscript"/>
        <sz val="10"/>
        <rFont val="Arial Narrow"/>
        <family val="2"/>
      </rPr>
      <t>th</t>
    </r>
    <r>
      <rPr>
        <b/>
        <i/>
        <sz val="10"/>
        <rFont val="Arial Narrow"/>
        <family val="2"/>
      </rPr>
      <t xml:space="preserve"> Plan)</t>
    </r>
  </si>
  <si>
    <r>
      <t>2017-22 (XIII</t>
    </r>
    <r>
      <rPr>
        <b/>
        <i/>
        <vertAlign val="superscript"/>
        <sz val="10"/>
        <rFont val="Arial Narrow"/>
        <family val="2"/>
      </rPr>
      <t>th</t>
    </r>
    <r>
      <rPr>
        <b/>
        <i/>
        <sz val="10"/>
        <rFont val="Arial Narrow"/>
        <family val="2"/>
      </rPr>
      <t xml:space="preserve"> Plan)</t>
    </r>
  </si>
  <si>
    <r>
      <t>2022-23 (XIV</t>
    </r>
    <r>
      <rPr>
        <b/>
        <i/>
        <vertAlign val="superscript"/>
        <sz val="10"/>
        <rFont val="Arial Narrow"/>
        <family val="2"/>
      </rPr>
      <t>th</t>
    </r>
    <r>
      <rPr>
        <b/>
        <i/>
        <sz val="10"/>
        <rFont val="Arial Narrow"/>
        <family val="2"/>
      </rPr>
      <t xml:space="preserve"> Plan)</t>
    </r>
  </si>
  <si>
    <t>Contd…</t>
  </si>
  <si>
    <t xml:space="preserve">Wardha </t>
  </si>
  <si>
    <t>Valley</t>
  </si>
  <si>
    <t>Depth
(Mt.)</t>
  </si>
  <si>
    <r>
      <t>2017-22
Total
(XIII</t>
    </r>
    <r>
      <rPr>
        <b/>
        <vertAlign val="superscript"/>
        <sz val="9"/>
        <rFont val="Arial Narrow"/>
        <family val="2"/>
      </rPr>
      <t>th</t>
    </r>
    <r>
      <rPr>
        <b/>
        <sz val="9"/>
        <rFont val="Arial Narrow"/>
        <family val="2"/>
      </rPr>
      <t xml:space="preserve"> Plan)</t>
    </r>
  </si>
  <si>
    <t>01/04/2024</t>
  </si>
  <si>
    <r>
      <t>Table 2.1 :  Inventory of Geological Resource of Coal by Type  (as on 1</t>
    </r>
    <r>
      <rPr>
        <b/>
        <vertAlign val="superscript"/>
        <sz val="11"/>
        <rFont val="Arial Narrow"/>
        <family val="2"/>
      </rPr>
      <t>st</t>
    </r>
    <r>
      <rPr>
        <b/>
        <sz val="11"/>
        <rFont val="Arial Narrow"/>
        <family val="2"/>
      </rPr>
      <t xml:space="preserve"> April) during last Five Years</t>
    </r>
  </si>
  <si>
    <t>1/4/2024</t>
  </si>
  <si>
    <t>G. Total</t>
  </si>
  <si>
    <t>(15)</t>
  </si>
  <si>
    <t>(16)</t>
  </si>
  <si>
    <t>(17)</t>
  </si>
  <si>
    <t>(18)</t>
  </si>
  <si>
    <r>
      <t>Table - 2.6 : State Wise Inventory of Geological Resources of Lignite in India (as on 1</t>
    </r>
    <r>
      <rPr>
        <b/>
        <vertAlign val="superscript"/>
        <sz val="11"/>
        <rFont val="Arial Narrow"/>
        <family val="2"/>
      </rPr>
      <t>st</t>
    </r>
    <r>
      <rPr>
        <b/>
        <sz val="11"/>
        <rFont val="Arial Narrow"/>
        <family val="2"/>
      </rPr>
      <t xml:space="preserve"> April )</t>
    </r>
  </si>
  <si>
    <t>2023-24</t>
  </si>
  <si>
    <t>Veeranam Block i-iv</t>
  </si>
  <si>
    <r>
      <t>2023-24
(XIV</t>
    </r>
    <r>
      <rPr>
        <vertAlign val="superscript"/>
        <sz val="9"/>
        <rFont val="Arial Narrow"/>
        <family val="2"/>
      </rPr>
      <t>th</t>
    </r>
    <r>
      <rPr>
        <sz val="9"/>
        <rFont val="Arial Narrow"/>
        <family val="2"/>
      </rPr>
      <t xml:space="preserve"> Plan)</t>
    </r>
  </si>
  <si>
    <r>
      <t>*(</t>
    </r>
    <r>
      <rPr>
        <sz val="10"/>
        <rFont val="Arial Narrow"/>
        <family val="2"/>
      </rPr>
      <t xml:space="preserve">Both Bahur and West of Bahur blocks cover parts of Tamil Nadu and Pondicherry state) </t>
    </r>
  </si>
  <si>
    <r>
      <t>Table  2.3 : Field Wise Inventory of Geological Resource of Coal in India (as on 1</t>
    </r>
    <r>
      <rPr>
        <b/>
        <vertAlign val="superscript"/>
        <sz val="11"/>
        <rFont val="Arial Narrow"/>
        <family val="2"/>
      </rPr>
      <t xml:space="preserve">st </t>
    </r>
    <r>
      <rPr>
        <b/>
        <sz val="11"/>
        <rFont val="Arial Narrow"/>
        <family val="2"/>
      </rPr>
      <t>April 2025)</t>
    </r>
  </si>
  <si>
    <r>
      <t>Table 2.4 : Depth Wise Inventory of Geological Resource of Coal in India (as on 1</t>
    </r>
    <r>
      <rPr>
        <b/>
        <vertAlign val="superscript"/>
        <sz val="11"/>
        <rFont val="Arial Narrow"/>
        <family val="2"/>
      </rPr>
      <t>st</t>
    </r>
    <r>
      <rPr>
        <b/>
        <sz val="11"/>
        <rFont val="Arial Narrow"/>
        <family val="2"/>
      </rPr>
      <t xml:space="preserve"> April 2025)</t>
    </r>
  </si>
  <si>
    <t>01/04/2025</t>
  </si>
  <si>
    <t>1/4/2025</t>
  </si>
  <si>
    <t>Total Gondwana</t>
  </si>
  <si>
    <t>Kheduli</t>
  </si>
  <si>
    <r>
      <t>2024-25
(XIV</t>
    </r>
    <r>
      <rPr>
        <vertAlign val="superscript"/>
        <sz val="9"/>
        <rFont val="Arial Narrow"/>
        <family val="2"/>
      </rPr>
      <t>th</t>
    </r>
    <r>
      <rPr>
        <sz val="9"/>
        <rFont val="Arial Narrow"/>
        <family val="2"/>
      </rPr>
      <t xml:space="preserve"> Plan)</t>
    </r>
  </si>
  <si>
    <t>2024-25</t>
  </si>
  <si>
    <r>
      <t>2023-24 (XIV</t>
    </r>
    <r>
      <rPr>
        <b/>
        <i/>
        <vertAlign val="superscript"/>
        <sz val="10"/>
        <rFont val="Arial Narrow"/>
        <family val="2"/>
      </rPr>
      <t>th</t>
    </r>
    <r>
      <rPr>
        <b/>
        <i/>
        <sz val="10"/>
        <rFont val="Arial Narrow"/>
        <family val="2"/>
      </rPr>
      <t xml:space="preserve"> Plan)</t>
    </r>
  </si>
  <si>
    <r>
      <t>Assam</t>
    </r>
    <r>
      <rPr>
        <b/>
        <sz val="6"/>
        <rFont val="Arial Narrow"/>
        <family val="2"/>
      </rPr>
      <t xml:space="preserve"> TERTIARY COALFIELDS</t>
    </r>
  </si>
  <si>
    <t xml:space="preserve">   </t>
  </si>
  <si>
    <r>
      <t>Table-2.5: Grade Wise Inventory of Non-Coking Coal Resource in Gondwana Coalfields of India (as on 1</t>
    </r>
    <r>
      <rPr>
        <b/>
        <vertAlign val="superscript"/>
        <sz val="11"/>
        <rFont val="Arial Narrow"/>
        <family val="2"/>
      </rPr>
      <t>st</t>
    </r>
    <r>
      <rPr>
        <b/>
        <sz val="11"/>
        <rFont val="Arial Narrow"/>
        <family val="2"/>
      </rPr>
      <t xml:space="preserve"> April 2025)</t>
    </r>
  </si>
  <si>
    <t xml:space="preserve">        </t>
  </si>
  <si>
    <t xml:space="preserve">NLC Leasehold areas </t>
  </si>
  <si>
    <t>(Mine-I &amp; Expansion, Mine 1A, II &amp; Expansion,Mine III,Block B,   Mine I, Mine II, Mine III and river) Devangudi &amp; areas locked up between.</t>
  </si>
  <si>
    <r>
      <t>Table 2.7 : Field Wise Inventory of Geological Resource of Lignite in India (as on 1</t>
    </r>
    <r>
      <rPr>
        <b/>
        <vertAlign val="superscript"/>
        <sz val="11"/>
        <rFont val="Arial Narrow"/>
        <family val="2"/>
      </rPr>
      <t>st</t>
    </r>
    <r>
      <rPr>
        <b/>
        <sz val="11"/>
        <rFont val="Arial Narrow"/>
        <family val="2"/>
      </rPr>
      <t xml:space="preserve"> April 2025)</t>
    </r>
  </si>
  <si>
    <t>Contractual Parties</t>
  </si>
  <si>
    <t>DGM  (Assam)</t>
  </si>
  <si>
    <t>2024-25  (XIVth Plan)</t>
  </si>
  <si>
    <r>
      <t>Note: IX</t>
    </r>
    <r>
      <rPr>
        <vertAlign val="superscript"/>
        <sz val="10"/>
        <rFont val="Arial Narrow"/>
        <family val="2"/>
      </rPr>
      <t>th</t>
    </r>
    <r>
      <rPr>
        <sz val="10"/>
        <rFont val="Arial Narrow"/>
        <family val="2"/>
      </rPr>
      <t xml:space="preserve">  Plan 1997-98 to 2001-02, X</t>
    </r>
    <r>
      <rPr>
        <vertAlign val="superscript"/>
        <sz val="10"/>
        <rFont val="Arial Narrow"/>
        <family val="2"/>
      </rPr>
      <t>th</t>
    </r>
    <r>
      <rPr>
        <sz val="10"/>
        <rFont val="Arial Narrow"/>
        <family val="2"/>
      </rPr>
      <t xml:space="preserve"> Plan 2002-03 to 2006-07, XI</t>
    </r>
    <r>
      <rPr>
        <vertAlign val="superscript"/>
        <sz val="10"/>
        <rFont val="Arial Narrow"/>
        <family val="2"/>
      </rPr>
      <t>th</t>
    </r>
    <r>
      <rPr>
        <sz val="10"/>
        <rFont val="Arial Narrow"/>
        <family val="2"/>
      </rPr>
      <t xml:space="preserve"> Plan 2007-08 to 2011-12,  XII</t>
    </r>
    <r>
      <rPr>
        <vertAlign val="superscript"/>
        <sz val="10"/>
        <rFont val="Arial Narrow"/>
        <family val="2"/>
      </rPr>
      <t>th</t>
    </r>
    <r>
      <rPr>
        <sz val="10"/>
        <rFont val="Arial Narrow"/>
        <family val="2"/>
      </rPr>
      <t xml:space="preserve"> plan 2012-13 to 2016-17, XIII</t>
    </r>
    <r>
      <rPr>
        <vertAlign val="superscript"/>
        <sz val="10"/>
        <rFont val="Arial Narrow"/>
        <family val="2"/>
      </rPr>
      <t>th</t>
    </r>
    <r>
      <rPr>
        <sz val="10"/>
        <rFont val="Arial Narrow"/>
        <family val="2"/>
      </rPr>
      <t xml:space="preserve"> plan 2017-18 to 2021-22 and XIV</t>
    </r>
    <r>
      <rPr>
        <vertAlign val="superscript"/>
        <sz val="10"/>
        <rFont val="Arial Narrow"/>
        <family val="2"/>
      </rPr>
      <t>th</t>
    </r>
    <r>
      <rPr>
        <sz val="10"/>
        <rFont val="Arial Narrow"/>
        <family val="2"/>
      </rPr>
      <t xml:space="preserve"> Plan Starts from 2022-23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</si>
</sst>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&quot;$&quot;#,##0;\-&quot;$&quot;#,##0"/>
    <numFmt numFmtId="165" formatCode="0.00_)"/>
    <numFmt numFmtId="166" formatCode="0_)"/>
    <numFmt numFmtId="167" formatCode="0.00;[Red]0.00"/>
    <numFmt numFmtId="168" formatCode="0.000"/>
    <numFmt numFmtId="169" formatCode="0.000_)"/>
    <numFmt numFmtId="170" formatCode="0;[Red]0"/>
    <numFmt numFmtId="171" formatCode="0.00000"/>
    <numFmt numFmtId="172" formatCode="0.000;[Red]0.000"/>
  </numFmts>
  <fonts count="56">
    <font>
      <sz val="10"/>
      <color indexed="12"/>
      <name val="Courier"/>
    </font>
    <font>
      <sz val="10"/>
      <name val="Times New Roman"/>
      <family val="1"/>
    </font>
    <font>
      <sz val="10"/>
      <name val="Arial"/>
      <family val="2"/>
    </font>
    <font>
      <sz val="10"/>
      <color indexed="12"/>
      <name val="Courier"/>
      <family val="3"/>
    </font>
    <font>
      <sz val="8"/>
      <name val="Courier"/>
      <family val="3"/>
    </font>
    <font>
      <sz val="10"/>
      <color indexed="12"/>
      <name val="Courier"/>
      <family val="3"/>
    </font>
    <font>
      <sz val="10"/>
      <name val="Arial"/>
      <family val="2"/>
    </font>
    <font>
      <sz val="8"/>
      <name val="Courier"/>
      <family val="3"/>
    </font>
    <font>
      <b/>
      <sz val="11"/>
      <name val="Helvetica Narrow"/>
      <family val="2"/>
    </font>
    <font>
      <sz val="11"/>
      <name val="Helvetica Narrow"/>
      <family val="2"/>
    </font>
    <font>
      <b/>
      <i/>
      <sz val="11"/>
      <name val="Helvetica Narrow"/>
      <family val="2"/>
    </font>
    <font>
      <i/>
      <sz val="11"/>
      <name val="Helvetica Narrow"/>
      <family val="2"/>
    </font>
    <font>
      <b/>
      <sz val="11"/>
      <name val="Helvetica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i/>
      <sz val="10"/>
      <name val="Arial Narrow"/>
      <family val="2"/>
    </font>
    <font>
      <b/>
      <i/>
      <sz val="9"/>
      <name val="Arial Narrow"/>
      <family val="2"/>
    </font>
    <font>
      <i/>
      <sz val="10"/>
      <name val="Arial Narrow"/>
      <family val="2"/>
    </font>
    <font>
      <b/>
      <sz val="9.5"/>
      <name val="Arial Narrow"/>
      <family val="2"/>
    </font>
    <font>
      <sz val="9.5"/>
      <name val="Arial Narrow"/>
      <family val="2"/>
    </font>
    <font>
      <i/>
      <sz val="11"/>
      <name val="Arial Narrow"/>
      <family val="2"/>
    </font>
    <font>
      <sz val="10"/>
      <name val="Arial"/>
      <family val="2"/>
    </font>
    <font>
      <b/>
      <vertAlign val="superscript"/>
      <sz val="11"/>
      <name val="Arial Narrow"/>
      <family val="2"/>
    </font>
    <font>
      <b/>
      <sz val="12"/>
      <name val="Arial Narrow"/>
      <family val="2"/>
    </font>
    <font>
      <b/>
      <vertAlign val="superscript"/>
      <sz val="12"/>
      <name val="Arial Narrow"/>
      <family val="2"/>
    </font>
    <font>
      <vertAlign val="superscript"/>
      <sz val="9"/>
      <name val="Arial Narrow"/>
      <family val="2"/>
    </font>
    <font>
      <b/>
      <i/>
      <sz val="9.5"/>
      <name val="Arial Narrow"/>
      <family val="2"/>
    </font>
    <font>
      <vertAlign val="superscript"/>
      <sz val="9.5"/>
      <name val="Arial Narrow"/>
      <family val="2"/>
    </font>
    <font>
      <sz val="12"/>
      <name val="Times New Roman"/>
      <family val="1"/>
    </font>
    <font>
      <vertAlign val="superscript"/>
      <sz val="10"/>
      <name val="Arial Narrow"/>
      <family val="2"/>
    </font>
    <font>
      <b/>
      <i/>
      <vertAlign val="superscript"/>
      <sz val="10"/>
      <name val="Arial Narrow"/>
      <family val="2"/>
    </font>
    <font>
      <b/>
      <i/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b/>
      <sz val="9.5"/>
      <color theme="0"/>
      <name val="Arial Narrow"/>
      <family val="2"/>
    </font>
    <font>
      <b/>
      <i/>
      <sz val="9.5"/>
      <color theme="0"/>
      <name val="Arial Narrow"/>
      <family val="2"/>
    </font>
    <font>
      <b/>
      <vertAlign val="superscript"/>
      <sz val="9"/>
      <name val="Arial Narrow"/>
      <family val="2"/>
    </font>
    <font>
      <sz val="10"/>
      <color rgb="FF00B05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sz val="10"/>
      <color rgb="FF0000FF"/>
      <name val="Arial Narrow"/>
      <family val="2"/>
    </font>
    <font>
      <b/>
      <sz val="10"/>
      <color rgb="FF0000FF"/>
      <name val="Arial Narrow"/>
      <family val="2"/>
    </font>
    <font>
      <sz val="9"/>
      <color rgb="FF0000FF"/>
      <name val="Arial Narrow"/>
      <family val="2"/>
    </font>
    <font>
      <b/>
      <sz val="9"/>
      <color rgb="FF0000FF"/>
      <name val="Arial Narrow"/>
      <family val="2"/>
    </font>
    <font>
      <sz val="10"/>
      <name val="Calibri"/>
      <family val="2"/>
    </font>
    <font>
      <sz val="9"/>
      <name val="Cambria"/>
      <family val="1"/>
      <scheme val="major"/>
    </font>
    <font>
      <sz val="8"/>
      <name val="Times New Roman"/>
      <family val="1"/>
    </font>
    <font>
      <sz val="10"/>
      <color indexed="12"/>
      <name val="Arial"/>
      <family val="2"/>
    </font>
    <font>
      <sz val="10"/>
      <color theme="1"/>
      <name val="Arial Narrow"/>
      <family val="2"/>
    </font>
    <font>
      <b/>
      <sz val="6"/>
      <name val="Arial Narrow"/>
      <family val="2"/>
    </font>
    <font>
      <sz val="10"/>
      <name val="Arial MT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theme="8" tint="0.79998168889431442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165" fontId="0" fillId="0" borderId="0"/>
    <xf numFmtId="0" fontId="2" fillId="0" borderId="0"/>
    <xf numFmtId="0" fontId="25" fillId="0" borderId="0"/>
    <xf numFmtId="0" fontId="5" fillId="0" borderId="0"/>
    <xf numFmtId="164" fontId="5" fillId="0" borderId="0"/>
    <xf numFmtId="0" fontId="2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2" fillId="0" borderId="0"/>
    <xf numFmtId="164" fontId="3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</cellStyleXfs>
  <cellXfs count="490">
    <xf numFmtId="165" fontId="0" fillId="0" borderId="0" xfId="0"/>
    <xf numFmtId="165" fontId="11" fillId="0" borderId="0" xfId="4" applyNumberFormat="1" applyFont="1" applyAlignment="1">
      <alignment vertical="center"/>
    </xf>
    <xf numFmtId="165" fontId="9" fillId="0" borderId="0" xfId="4" applyNumberFormat="1" applyFont="1" applyAlignment="1">
      <alignment vertical="center"/>
    </xf>
    <xf numFmtId="165" fontId="9" fillId="0" borderId="1" xfId="4" applyNumberFormat="1" applyFont="1" applyBorder="1" applyAlignment="1">
      <alignment horizontal="center" vertical="center"/>
    </xf>
    <xf numFmtId="165" fontId="9" fillId="0" borderId="2" xfId="4" applyNumberFormat="1" applyFont="1" applyBorder="1" applyAlignment="1">
      <alignment horizontal="center" vertical="center"/>
    </xf>
    <xf numFmtId="165" fontId="9" fillId="0" borderId="3" xfId="4" applyNumberFormat="1" applyFont="1" applyBorder="1" applyAlignment="1">
      <alignment horizontal="center" vertical="center"/>
    </xf>
    <xf numFmtId="2" fontId="9" fillId="0" borderId="3" xfId="4" applyNumberFormat="1" applyFont="1" applyBorder="1" applyAlignment="1">
      <alignment horizontal="center" vertical="center"/>
    </xf>
    <xf numFmtId="165" fontId="9" fillId="0" borderId="4" xfId="4" applyNumberFormat="1" applyFont="1" applyBorder="1" applyAlignment="1">
      <alignment horizontal="left" vertical="center"/>
    </xf>
    <xf numFmtId="165" fontId="9" fillId="0" borderId="5" xfId="4" applyNumberFormat="1" applyFont="1" applyBorder="1" applyAlignment="1">
      <alignment horizontal="right" vertical="center"/>
    </xf>
    <xf numFmtId="2" fontId="9" fillId="0" borderId="0" xfId="4" applyNumberFormat="1" applyFont="1" applyAlignment="1">
      <alignment vertical="center"/>
    </xf>
    <xf numFmtId="2" fontId="10" fillId="0" borderId="0" xfId="4" applyNumberFormat="1" applyFont="1" applyAlignment="1">
      <alignment vertical="center"/>
    </xf>
    <xf numFmtId="2" fontId="9" fillId="0" borderId="0" xfId="4" applyNumberFormat="1" applyFont="1" applyAlignment="1">
      <alignment horizontal="right" vertical="center"/>
    </xf>
    <xf numFmtId="165" fontId="9" fillId="0" borderId="0" xfId="4" applyNumberFormat="1" applyFont="1" applyAlignment="1">
      <alignment horizontal="right" vertical="center"/>
    </xf>
    <xf numFmtId="165" fontId="10" fillId="0" borderId="6" xfId="4" applyNumberFormat="1" applyFont="1" applyBorder="1" applyAlignment="1">
      <alignment horizontal="left" vertical="center"/>
    </xf>
    <xf numFmtId="165" fontId="10" fillId="0" borderId="7" xfId="4" applyNumberFormat="1" applyFont="1" applyBorder="1" applyAlignment="1">
      <alignment horizontal="left" vertical="center"/>
    </xf>
    <xf numFmtId="165" fontId="10" fillId="0" borderId="8" xfId="4" applyNumberFormat="1" applyFont="1" applyBorder="1" applyAlignment="1">
      <alignment horizontal="right" vertical="center"/>
    </xf>
    <xf numFmtId="165" fontId="10" fillId="0" borderId="0" xfId="4" applyNumberFormat="1" applyFont="1" applyAlignment="1">
      <alignment vertical="center"/>
    </xf>
    <xf numFmtId="165" fontId="10" fillId="0" borderId="0" xfId="4" applyNumberFormat="1" applyFont="1" applyAlignment="1">
      <alignment horizontal="right" vertical="center"/>
    </xf>
    <xf numFmtId="165" fontId="9" fillId="0" borderId="0" xfId="4" applyNumberFormat="1" applyFont="1" applyAlignment="1">
      <alignment horizontal="left" vertical="center"/>
    </xf>
    <xf numFmtId="2" fontId="9" fillId="0" borderId="2" xfId="4" applyNumberFormat="1" applyFont="1" applyBorder="1" applyAlignment="1">
      <alignment horizontal="center" vertical="center"/>
    </xf>
    <xf numFmtId="2" fontId="9" fillId="0" borderId="9" xfId="4" applyNumberFormat="1" applyFont="1" applyBorder="1" applyAlignment="1">
      <alignment vertical="center"/>
    </xf>
    <xf numFmtId="2" fontId="9" fillId="0" borderId="10" xfId="4" applyNumberFormat="1" applyFont="1" applyBorder="1" applyAlignment="1">
      <alignment vertical="center"/>
    </xf>
    <xf numFmtId="2" fontId="9" fillId="0" borderId="11" xfId="4" applyNumberFormat="1" applyFont="1" applyBorder="1" applyAlignment="1">
      <alignment vertical="center"/>
    </xf>
    <xf numFmtId="2" fontId="9" fillId="0" borderId="12" xfId="4" applyNumberFormat="1" applyFont="1" applyBorder="1" applyAlignment="1">
      <alignment vertical="center"/>
    </xf>
    <xf numFmtId="2" fontId="9" fillId="0" borderId="5" xfId="4" applyNumberFormat="1" applyFont="1" applyBorder="1" applyAlignment="1">
      <alignment vertical="center"/>
    </xf>
    <xf numFmtId="2" fontId="9" fillId="0" borderId="5" xfId="4" applyNumberFormat="1" applyFont="1" applyBorder="1" applyAlignment="1">
      <alignment horizontal="right" vertical="center"/>
    </xf>
    <xf numFmtId="2" fontId="10" fillId="0" borderId="13" xfId="4" applyNumberFormat="1" applyFont="1" applyBorder="1" applyAlignment="1">
      <alignment vertical="center"/>
    </xf>
    <xf numFmtId="2" fontId="10" fillId="0" borderId="4" xfId="4" applyNumberFormat="1" applyFont="1" applyBorder="1" applyAlignment="1">
      <alignment vertical="center"/>
    </xf>
    <xf numFmtId="2" fontId="10" fillId="0" borderId="3" xfId="4" applyNumberFormat="1" applyFont="1" applyBorder="1" applyAlignment="1">
      <alignment horizontal="center" vertical="center"/>
    </xf>
    <xf numFmtId="2" fontId="10" fillId="0" borderId="14" xfId="4" applyNumberFormat="1" applyFont="1" applyBorder="1" applyAlignment="1">
      <alignment horizontal="center" vertical="center"/>
    </xf>
    <xf numFmtId="165" fontId="11" fillId="0" borderId="4" xfId="4" applyNumberFormat="1" applyFont="1" applyBorder="1" applyAlignment="1">
      <alignment horizontal="left" vertical="center"/>
    </xf>
    <xf numFmtId="165" fontId="11" fillId="0" borderId="15" xfId="4" applyNumberFormat="1" applyFont="1" applyBorder="1" applyAlignment="1">
      <alignment horizontal="left" vertical="center"/>
    </xf>
    <xf numFmtId="2" fontId="12" fillId="0" borderId="3" xfId="4" applyNumberFormat="1" applyFont="1" applyBorder="1" applyAlignment="1">
      <alignment horizontal="center" vertical="center"/>
    </xf>
    <xf numFmtId="165" fontId="11" fillId="0" borderId="13" xfId="4" applyNumberFormat="1" applyFont="1" applyBorder="1" applyAlignment="1">
      <alignment horizontal="left" vertical="center"/>
    </xf>
    <xf numFmtId="165" fontId="9" fillId="0" borderId="15" xfId="4" applyNumberFormat="1" applyFont="1" applyBorder="1" applyAlignment="1">
      <alignment horizontal="left" vertical="center"/>
    </xf>
    <xf numFmtId="165" fontId="9" fillId="0" borderId="13" xfId="4" applyNumberFormat="1" applyFont="1" applyBorder="1" applyAlignment="1">
      <alignment horizontal="left" vertical="center"/>
    </xf>
    <xf numFmtId="165" fontId="9" fillId="0" borderId="11" xfId="4" applyNumberFormat="1" applyFont="1" applyBorder="1" applyAlignment="1">
      <alignment horizontal="right" vertical="center"/>
    </xf>
    <xf numFmtId="2" fontId="10" fillId="0" borderId="16" xfId="4" applyNumberFormat="1" applyFont="1" applyBorder="1" applyAlignment="1">
      <alignment vertical="center"/>
    </xf>
    <xf numFmtId="2" fontId="10" fillId="0" borderId="6" xfId="4" applyNumberFormat="1" applyFont="1" applyBorder="1" applyAlignment="1">
      <alignment vertical="center"/>
    </xf>
    <xf numFmtId="2" fontId="10" fillId="0" borderId="8" xfId="4" applyNumberFormat="1" applyFont="1" applyBorder="1" applyAlignment="1">
      <alignment horizontal="right" vertical="center"/>
    </xf>
    <xf numFmtId="2" fontId="10" fillId="0" borderId="7" xfId="4" applyNumberFormat="1" applyFont="1" applyBorder="1" applyAlignment="1">
      <alignment vertical="center"/>
    </xf>
    <xf numFmtId="165" fontId="13" fillId="0" borderId="0" xfId="3" applyNumberFormat="1" applyFont="1"/>
    <xf numFmtId="165" fontId="13" fillId="0" borderId="0" xfId="3" applyNumberFormat="1" applyFont="1" applyAlignment="1">
      <alignment vertical="center"/>
    </xf>
    <xf numFmtId="165" fontId="19" fillId="0" borderId="0" xfId="3" applyNumberFormat="1" applyFont="1" applyAlignment="1">
      <alignment vertical="center"/>
    </xf>
    <xf numFmtId="169" fontId="13" fillId="0" borderId="0" xfId="3" applyNumberFormat="1" applyFont="1"/>
    <xf numFmtId="165" fontId="13" fillId="0" borderId="0" xfId="3" applyNumberFormat="1" applyFont="1" applyAlignment="1">
      <alignment horizontal="center" vertical="center"/>
    </xf>
    <xf numFmtId="3" fontId="13" fillId="0" borderId="0" xfId="3" applyNumberFormat="1" applyFont="1" applyAlignment="1">
      <alignment vertical="center"/>
    </xf>
    <xf numFmtId="3" fontId="19" fillId="0" borderId="0" xfId="3" applyNumberFormat="1" applyFont="1" applyAlignment="1">
      <alignment vertical="center"/>
    </xf>
    <xf numFmtId="165" fontId="13" fillId="0" borderId="4" xfId="3" quotePrefix="1" applyNumberFormat="1" applyFont="1" applyBorder="1" applyAlignment="1">
      <alignment horizontal="center" vertical="center"/>
    </xf>
    <xf numFmtId="165" fontId="14" fillId="0" borderId="0" xfId="3" applyNumberFormat="1" applyFont="1" applyAlignment="1">
      <alignment vertical="center"/>
    </xf>
    <xf numFmtId="165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2" fontId="17" fillId="0" borderId="0" xfId="5" applyNumberFormat="1" applyFont="1" applyAlignment="1">
      <alignment vertical="center"/>
    </xf>
    <xf numFmtId="167" fontId="17" fillId="0" borderId="0" xfId="5" applyNumberFormat="1" applyFont="1" applyAlignment="1">
      <alignment vertical="center"/>
    </xf>
    <xf numFmtId="0" fontId="22" fillId="0" borderId="0" xfId="6" applyFont="1" applyAlignment="1">
      <alignment vertical="center"/>
    </xf>
    <xf numFmtId="0" fontId="23" fillId="0" borderId="0" xfId="6" applyFont="1" applyAlignment="1">
      <alignment vertical="center"/>
    </xf>
    <xf numFmtId="0" fontId="17" fillId="0" borderId="0" xfId="6" applyFont="1" applyAlignment="1">
      <alignment vertical="center"/>
    </xf>
    <xf numFmtId="0" fontId="20" fillId="0" borderId="0" xfId="6" applyFont="1" applyAlignment="1">
      <alignment vertical="center"/>
    </xf>
    <xf numFmtId="165" fontId="13" fillId="0" borderId="18" xfId="3" applyNumberFormat="1" applyFont="1" applyBorder="1" applyAlignment="1">
      <alignment vertical="center"/>
    </xf>
    <xf numFmtId="165" fontId="13" fillId="0" borderId="0" xfId="4" applyNumberFormat="1" applyFont="1" applyAlignment="1">
      <alignment horizontal="center" vertical="center"/>
    </xf>
    <xf numFmtId="165" fontId="14" fillId="0" borderId="3" xfId="4" applyNumberFormat="1" applyFont="1" applyBorder="1" applyAlignment="1">
      <alignment horizontal="left" vertical="center"/>
    </xf>
    <xf numFmtId="165" fontId="21" fillId="0" borderId="0" xfId="4" applyNumberFormat="1" applyFont="1" applyAlignment="1">
      <alignment vertical="center"/>
    </xf>
    <xf numFmtId="165" fontId="19" fillId="0" borderId="0" xfId="3" applyNumberFormat="1" applyFont="1"/>
    <xf numFmtId="166" fontId="13" fillId="0" borderId="0" xfId="3" applyNumberFormat="1" applyFont="1"/>
    <xf numFmtId="166" fontId="19" fillId="0" borderId="0" xfId="3" applyNumberFormat="1" applyFont="1"/>
    <xf numFmtId="169" fontId="19" fillId="0" borderId="0" xfId="3" applyNumberFormat="1" applyFont="1"/>
    <xf numFmtId="165" fontId="13" fillId="0" borderId="32" xfId="3" applyNumberFormat="1" applyFont="1" applyBorder="1" applyAlignment="1">
      <alignment vertical="center"/>
    </xf>
    <xf numFmtId="2" fontId="13" fillId="0" borderId="0" xfId="4" applyNumberFormat="1" applyFont="1" applyAlignment="1">
      <alignment horizontal="right" vertical="center"/>
    </xf>
    <xf numFmtId="2" fontId="19" fillId="0" borderId="0" xfId="4" applyNumberFormat="1" applyFont="1" applyAlignment="1">
      <alignment vertical="center"/>
    </xf>
    <xf numFmtId="165" fontId="13" fillId="0" borderId="3" xfId="4" applyNumberFormat="1" applyFont="1" applyBorder="1" applyAlignment="1">
      <alignment horizontal="left" vertical="center"/>
    </xf>
    <xf numFmtId="168" fontId="20" fillId="0" borderId="0" xfId="6" applyNumberFormat="1" applyFont="1" applyAlignment="1">
      <alignment vertical="center"/>
    </xf>
    <xf numFmtId="165" fontId="14" fillId="3" borderId="49" xfId="3" applyNumberFormat="1" applyFont="1" applyFill="1" applyBorder="1" applyAlignment="1">
      <alignment horizontal="center" vertical="center"/>
    </xf>
    <xf numFmtId="165" fontId="14" fillId="3" borderId="3" xfId="3" applyNumberFormat="1" applyFont="1" applyFill="1" applyBorder="1" applyAlignment="1">
      <alignment horizontal="center" vertical="center"/>
    </xf>
    <xf numFmtId="165" fontId="14" fillId="3" borderId="1" xfId="3" applyNumberFormat="1" applyFont="1" applyFill="1" applyBorder="1" applyAlignment="1">
      <alignment horizontal="center" vertical="center"/>
    </xf>
    <xf numFmtId="3" fontId="14" fillId="3" borderId="3" xfId="3" applyNumberFormat="1" applyFont="1" applyFill="1" applyBorder="1" applyAlignment="1">
      <alignment horizontal="center" vertical="center"/>
    </xf>
    <xf numFmtId="3" fontId="19" fillId="3" borderId="50" xfId="3" applyNumberFormat="1" applyFont="1" applyFill="1" applyBorder="1" applyAlignment="1">
      <alignment horizontal="center" vertical="center"/>
    </xf>
    <xf numFmtId="3" fontId="19" fillId="3" borderId="3" xfId="3" applyNumberFormat="1" applyFont="1" applyFill="1" applyBorder="1" applyAlignment="1">
      <alignment horizontal="center" vertical="center"/>
    </xf>
    <xf numFmtId="165" fontId="14" fillId="3" borderId="3" xfId="4" applyNumberFormat="1" applyFont="1" applyFill="1" applyBorder="1" applyAlignment="1">
      <alignment horizontal="center" vertical="center"/>
    </xf>
    <xf numFmtId="2" fontId="14" fillId="3" borderId="3" xfId="4" applyNumberFormat="1" applyFont="1" applyFill="1" applyBorder="1" applyAlignment="1">
      <alignment horizontal="center" vertical="center"/>
    </xf>
    <xf numFmtId="0" fontId="22" fillId="2" borderId="3" xfId="6" applyFont="1" applyFill="1" applyBorder="1" applyAlignment="1">
      <alignment horizontal="left" vertical="center"/>
    </xf>
    <xf numFmtId="0" fontId="22" fillId="2" borderId="3" xfId="6" applyFont="1" applyFill="1" applyBorder="1" applyAlignment="1">
      <alignment horizontal="right" vertical="center"/>
    </xf>
    <xf numFmtId="0" fontId="30" fillId="2" borderId="3" xfId="6" applyFont="1" applyFill="1" applyBorder="1" applyAlignment="1">
      <alignment horizontal="right" vertical="center"/>
    </xf>
    <xf numFmtId="0" fontId="30" fillId="0" borderId="0" xfId="6" applyFont="1" applyAlignment="1">
      <alignment vertical="center"/>
    </xf>
    <xf numFmtId="0" fontId="15" fillId="0" borderId="0" xfId="6" applyFont="1" applyAlignment="1">
      <alignment vertical="center"/>
    </xf>
    <xf numFmtId="165" fontId="32" fillId="0" borderId="0" xfId="0" applyFont="1" applyAlignment="1">
      <alignment vertical="center"/>
    </xf>
    <xf numFmtId="0" fontId="14" fillId="3" borderId="3" xfId="0" applyNumberFormat="1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" fontId="13" fillId="0" borderId="0" xfId="7" applyNumberFormat="1" applyFont="1" applyAlignment="1">
      <alignment vertical="center"/>
    </xf>
    <xf numFmtId="0" fontId="19" fillId="3" borderId="3" xfId="7" applyFont="1" applyFill="1" applyBorder="1" applyAlignment="1">
      <alignment vertical="center"/>
    </xf>
    <xf numFmtId="0" fontId="19" fillId="0" borderId="3" xfId="7" applyFont="1" applyBorder="1" applyAlignment="1">
      <alignment vertical="center"/>
    </xf>
    <xf numFmtId="1" fontId="19" fillId="0" borderId="3" xfId="7" applyNumberFormat="1" applyFont="1" applyBorder="1" applyAlignment="1">
      <alignment vertical="center"/>
    </xf>
    <xf numFmtId="2" fontId="13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horizontal="right" vertical="center"/>
    </xf>
    <xf numFmtId="0" fontId="13" fillId="0" borderId="18" xfId="6" applyFont="1" applyBorder="1" applyAlignment="1">
      <alignment horizontal="left" vertical="center"/>
    </xf>
    <xf numFmtId="0" fontId="13" fillId="0" borderId="0" xfId="7" applyFont="1" applyAlignment="1">
      <alignment vertical="center"/>
    </xf>
    <xf numFmtId="0" fontId="13" fillId="0" borderId="0" xfId="7" applyFont="1" applyAlignment="1">
      <alignment horizontal="right" vertical="center"/>
    </xf>
    <xf numFmtId="0" fontId="14" fillId="0" borderId="0" xfId="0" applyNumberFormat="1" applyFont="1" applyAlignment="1">
      <alignment horizontal="center" vertical="center"/>
    </xf>
    <xf numFmtId="0" fontId="14" fillId="0" borderId="0" xfId="7" applyFont="1" applyAlignment="1">
      <alignment vertical="center"/>
    </xf>
    <xf numFmtId="0" fontId="19" fillId="0" borderId="0" xfId="7" applyFont="1" applyAlignment="1">
      <alignment vertical="center"/>
    </xf>
    <xf numFmtId="0" fontId="21" fillId="0" borderId="0" xfId="7" applyFont="1" applyAlignment="1">
      <alignment vertical="center"/>
    </xf>
    <xf numFmtId="0" fontId="19" fillId="0" borderId="0" xfId="7" applyFont="1"/>
    <xf numFmtId="1" fontId="19" fillId="0" borderId="0" xfId="7" applyNumberFormat="1" applyFont="1" applyAlignment="1">
      <alignment vertical="center"/>
    </xf>
    <xf numFmtId="0" fontId="13" fillId="0" borderId="0" xfId="6" applyFont="1" applyAlignment="1">
      <alignment vertical="center"/>
    </xf>
    <xf numFmtId="0" fontId="14" fillId="0" borderId="0" xfId="6" applyFont="1" applyAlignment="1">
      <alignment vertical="center"/>
    </xf>
    <xf numFmtId="0" fontId="13" fillId="0" borderId="0" xfId="6" applyFont="1" applyAlignment="1">
      <alignment horizontal="right" vertical="center"/>
    </xf>
    <xf numFmtId="0" fontId="19" fillId="0" borderId="0" xfId="6" applyFont="1" applyAlignment="1">
      <alignment horizontal="left" vertical="center"/>
    </xf>
    <xf numFmtId="2" fontId="19" fillId="0" borderId="0" xfId="6" applyNumberFormat="1" applyFont="1" applyAlignment="1">
      <alignment vertical="center"/>
    </xf>
    <xf numFmtId="1" fontId="15" fillId="3" borderId="3" xfId="5" applyNumberFormat="1" applyFont="1" applyFill="1" applyBorder="1" applyAlignment="1">
      <alignment horizontal="right" vertical="center"/>
    </xf>
    <xf numFmtId="1" fontId="15" fillId="3" borderId="3" xfId="5" quotePrefix="1" applyNumberFormat="1" applyFont="1" applyFill="1" applyBorder="1" applyAlignment="1">
      <alignment horizontal="right" vertical="center"/>
    </xf>
    <xf numFmtId="167" fontId="15" fillId="3" borderId="3" xfId="5" applyNumberFormat="1" applyFont="1" applyFill="1" applyBorder="1" applyAlignment="1">
      <alignment horizontal="right" vertical="center"/>
    </xf>
    <xf numFmtId="2" fontId="15" fillId="0" borderId="0" xfId="5" applyNumberFormat="1" applyFont="1" applyAlignment="1">
      <alignment vertical="center"/>
    </xf>
    <xf numFmtId="167" fontId="15" fillId="0" borderId="0" xfId="5" applyNumberFormat="1" applyFont="1" applyAlignment="1">
      <alignment vertical="center"/>
    </xf>
    <xf numFmtId="167" fontId="15" fillId="0" borderId="0" xfId="5" applyNumberFormat="1" applyFont="1" applyAlignment="1">
      <alignment horizontal="right" vertical="center"/>
    </xf>
    <xf numFmtId="165" fontId="16" fillId="0" borderId="0" xfId="4" applyNumberFormat="1" applyFont="1" applyAlignment="1">
      <alignment horizontal="left" vertical="center"/>
    </xf>
    <xf numFmtId="165" fontId="24" fillId="0" borderId="0" xfId="4" applyNumberFormat="1" applyFont="1" applyAlignment="1">
      <alignment vertical="center"/>
    </xf>
    <xf numFmtId="0" fontId="14" fillId="3" borderId="3" xfId="6" applyFont="1" applyFill="1" applyBorder="1" applyAlignment="1">
      <alignment horizontal="center" vertical="center"/>
    </xf>
    <xf numFmtId="2" fontId="14" fillId="3" borderId="3" xfId="6" applyNumberFormat="1" applyFont="1" applyFill="1" applyBorder="1" applyAlignment="1">
      <alignment horizontal="center" vertical="center"/>
    </xf>
    <xf numFmtId="3" fontId="36" fillId="4" borderId="14" xfId="3" applyNumberFormat="1" applyFont="1" applyFill="1" applyBorder="1" applyAlignment="1">
      <alignment horizontal="center" vertical="center"/>
    </xf>
    <xf numFmtId="3" fontId="36" fillId="4" borderId="15" xfId="3" applyNumberFormat="1" applyFont="1" applyFill="1" applyBorder="1" applyAlignment="1">
      <alignment horizontal="center" vertical="center"/>
    </xf>
    <xf numFmtId="3" fontId="35" fillId="4" borderId="51" xfId="3" applyNumberFormat="1" applyFont="1" applyFill="1" applyBorder="1" applyAlignment="1">
      <alignment horizontal="center" vertical="center"/>
    </xf>
    <xf numFmtId="3" fontId="36" fillId="4" borderId="3" xfId="3" applyNumberFormat="1" applyFont="1" applyFill="1" applyBorder="1" applyAlignment="1">
      <alignment horizontal="right" vertical="center"/>
    </xf>
    <xf numFmtId="165" fontId="36" fillId="4" borderId="3" xfId="3" applyNumberFormat="1" applyFont="1" applyFill="1" applyBorder="1" applyAlignment="1">
      <alignment horizontal="right" vertical="center"/>
    </xf>
    <xf numFmtId="2" fontId="36" fillId="4" borderId="3" xfId="6" applyNumberFormat="1" applyFont="1" applyFill="1" applyBorder="1" applyAlignment="1">
      <alignment horizontal="center" vertical="center"/>
    </xf>
    <xf numFmtId="0" fontId="39" fillId="4" borderId="3" xfId="6" applyFont="1" applyFill="1" applyBorder="1" applyAlignment="1">
      <alignment horizontal="right" vertical="center" wrapText="1"/>
    </xf>
    <xf numFmtId="0" fontId="20" fillId="3" borderId="3" xfId="6" applyFont="1" applyFill="1" applyBorder="1" applyAlignment="1">
      <alignment vertical="center"/>
    </xf>
    <xf numFmtId="0" fontId="30" fillId="3" borderId="3" xfId="6" applyFont="1" applyFill="1" applyBorder="1" applyAlignment="1">
      <alignment vertical="center"/>
    </xf>
    <xf numFmtId="167" fontId="37" fillId="4" borderId="3" xfId="5" applyNumberFormat="1" applyFont="1" applyFill="1" applyBorder="1" applyAlignment="1">
      <alignment horizontal="center" vertical="center" wrapText="1"/>
    </xf>
    <xf numFmtId="167" fontId="15" fillId="3" borderId="3" xfId="5" quotePrefix="1" applyNumberFormat="1" applyFont="1" applyFill="1" applyBorder="1" applyAlignment="1">
      <alignment horizontal="right" vertical="center"/>
    </xf>
    <xf numFmtId="0" fontId="13" fillId="0" borderId="0" xfId="6" applyFont="1" applyAlignment="1">
      <alignment vertical="top"/>
    </xf>
    <xf numFmtId="0" fontId="13" fillId="0" borderId="0" xfId="6" applyFont="1" applyAlignment="1">
      <alignment horizontal="left" vertical="center"/>
    </xf>
    <xf numFmtId="2" fontId="13" fillId="0" borderId="0" xfId="6" applyNumberFormat="1" applyFont="1" applyAlignment="1">
      <alignment vertical="center"/>
    </xf>
    <xf numFmtId="10" fontId="13" fillId="0" borderId="0" xfId="8" applyNumberFormat="1" applyFont="1" applyAlignment="1">
      <alignment vertical="center"/>
    </xf>
    <xf numFmtId="0" fontId="13" fillId="0" borderId="0" xfId="6" applyFont="1" applyAlignment="1">
      <alignment horizontal="center"/>
    </xf>
    <xf numFmtId="2" fontId="13" fillId="0" borderId="0" xfId="6" applyNumberFormat="1" applyFont="1"/>
    <xf numFmtId="0" fontId="13" fillId="0" borderId="0" xfId="6" applyFont="1"/>
    <xf numFmtId="2" fontId="13" fillId="0" borderId="3" xfId="6" applyNumberFormat="1" applyFont="1" applyBorder="1" applyAlignment="1">
      <alignment horizontal="right" vertical="center"/>
    </xf>
    <xf numFmtId="2" fontId="19" fillId="0" borderId="3" xfId="6" applyNumberFormat="1" applyFont="1" applyBorder="1" applyAlignment="1">
      <alignment horizontal="right" vertical="center"/>
    </xf>
    <xf numFmtId="0" fontId="13" fillId="0" borderId="3" xfId="6" applyFont="1" applyBorder="1" applyAlignment="1">
      <alignment horizontal="left" vertical="center"/>
    </xf>
    <xf numFmtId="2" fontId="19" fillId="0" borderId="0" xfId="6" applyNumberFormat="1" applyFont="1"/>
    <xf numFmtId="165" fontId="42" fillId="0" borderId="0" xfId="4" applyNumberFormat="1" applyFont="1" applyAlignment="1">
      <alignment vertical="center"/>
    </xf>
    <xf numFmtId="165" fontId="42" fillId="0" borderId="0" xfId="4" applyNumberFormat="1" applyFont="1" applyAlignment="1">
      <alignment horizontal="center" vertical="center"/>
    </xf>
    <xf numFmtId="165" fontId="42" fillId="0" borderId="0" xfId="4" applyNumberFormat="1" applyFont="1" applyAlignment="1">
      <alignment horizontal="left" vertical="center"/>
    </xf>
    <xf numFmtId="165" fontId="42" fillId="0" borderId="20" xfId="4" applyNumberFormat="1" applyFont="1" applyBorder="1" applyAlignment="1">
      <alignment vertical="center"/>
    </xf>
    <xf numFmtId="165" fontId="42" fillId="0" borderId="21" xfId="4" applyNumberFormat="1" applyFont="1" applyBorder="1" applyAlignment="1">
      <alignment horizontal="right" vertical="center"/>
    </xf>
    <xf numFmtId="0" fontId="42" fillId="0" borderId="21" xfId="4" applyNumberFormat="1" applyFont="1" applyBorder="1" applyAlignment="1">
      <alignment vertical="center"/>
    </xf>
    <xf numFmtId="2" fontId="43" fillId="0" borderId="21" xfId="4" applyNumberFormat="1" applyFont="1" applyBorder="1" applyAlignment="1">
      <alignment vertical="center"/>
    </xf>
    <xf numFmtId="2" fontId="43" fillId="0" borderId="22" xfId="4" applyNumberFormat="1" applyFont="1" applyBorder="1" applyAlignment="1">
      <alignment vertical="center"/>
    </xf>
    <xf numFmtId="165" fontId="42" fillId="0" borderId="0" xfId="4" applyNumberFormat="1" applyFont="1" applyAlignment="1">
      <alignment horizontal="right" vertical="center"/>
    </xf>
    <xf numFmtId="0" fontId="42" fillId="0" borderId="0" xfId="4" applyNumberFormat="1" applyFont="1" applyAlignment="1">
      <alignment horizontal="right" vertical="center"/>
    </xf>
    <xf numFmtId="2" fontId="42" fillId="0" borderId="0" xfId="4" applyNumberFormat="1" applyFont="1" applyAlignment="1">
      <alignment horizontal="right" vertical="center"/>
    </xf>
    <xf numFmtId="2" fontId="42" fillId="0" borderId="0" xfId="4" applyNumberFormat="1" applyFont="1" applyAlignment="1">
      <alignment vertical="center"/>
    </xf>
    <xf numFmtId="2" fontId="43" fillId="0" borderId="0" xfId="4" applyNumberFormat="1" applyFont="1" applyAlignment="1">
      <alignment horizontal="right" vertical="center"/>
    </xf>
    <xf numFmtId="165" fontId="41" fillId="0" borderId="0" xfId="3" applyNumberFormat="1" applyFont="1" applyAlignment="1">
      <alignment vertical="center"/>
    </xf>
    <xf numFmtId="0" fontId="44" fillId="0" borderId="0" xfId="7" applyFont="1" applyAlignment="1">
      <alignment vertical="center"/>
    </xf>
    <xf numFmtId="2" fontId="47" fillId="0" borderId="0" xfId="5" applyNumberFormat="1" applyFont="1" applyAlignment="1">
      <alignment vertical="center"/>
    </xf>
    <xf numFmtId="1" fontId="47" fillId="0" borderId="21" xfId="5" applyNumberFormat="1" applyFont="1" applyBorder="1" applyAlignment="1">
      <alignment vertical="center"/>
    </xf>
    <xf numFmtId="167" fontId="47" fillId="0" borderId="21" xfId="5" applyNumberFormat="1" applyFont="1" applyBorder="1" applyAlignment="1">
      <alignment vertical="center"/>
    </xf>
    <xf numFmtId="167" fontId="48" fillId="0" borderId="21" xfId="5" applyNumberFormat="1" applyFont="1" applyBorder="1" applyAlignment="1">
      <alignment vertical="center"/>
    </xf>
    <xf numFmtId="167" fontId="48" fillId="0" borderId="22" xfId="5" applyNumberFormat="1" applyFont="1" applyBorder="1" applyAlignment="1">
      <alignment horizontal="right" vertical="center"/>
    </xf>
    <xf numFmtId="0" fontId="45" fillId="0" borderId="0" xfId="6" applyFont="1" applyAlignment="1">
      <alignment vertical="center"/>
    </xf>
    <xf numFmtId="0" fontId="46" fillId="0" borderId="0" xfId="6" applyFont="1" applyAlignment="1">
      <alignment vertical="center"/>
    </xf>
    <xf numFmtId="0" fontId="36" fillId="4" borderId="3" xfId="6" applyFont="1" applyFill="1" applyBorder="1" applyAlignment="1">
      <alignment horizontal="center" vertical="center"/>
    </xf>
    <xf numFmtId="1" fontId="20" fillId="3" borderId="3" xfId="6" applyNumberFormat="1" applyFont="1" applyFill="1" applyBorder="1" applyAlignment="1">
      <alignment vertical="center"/>
    </xf>
    <xf numFmtId="2" fontId="19" fillId="0" borderId="19" xfId="6" applyNumberFormat="1" applyFont="1" applyBorder="1" applyAlignment="1">
      <alignment vertical="center"/>
    </xf>
    <xf numFmtId="165" fontId="49" fillId="0" borderId="0" xfId="0" applyFont="1"/>
    <xf numFmtId="0" fontId="19" fillId="0" borderId="0" xfId="6" applyFont="1" applyAlignment="1">
      <alignment vertical="center"/>
    </xf>
    <xf numFmtId="168" fontId="19" fillId="0" borderId="0" xfId="8" applyNumberFormat="1" applyFont="1" applyAlignment="1">
      <alignment vertical="center"/>
    </xf>
    <xf numFmtId="2" fontId="19" fillId="3" borderId="3" xfId="6" applyNumberFormat="1" applyFont="1" applyFill="1" applyBorder="1" applyAlignment="1">
      <alignment horizontal="right" vertical="center"/>
    </xf>
    <xf numFmtId="0" fontId="21" fillId="0" borderId="0" xfId="6" applyFont="1" applyAlignment="1">
      <alignment vertical="center"/>
    </xf>
    <xf numFmtId="0" fontId="19" fillId="0" borderId="3" xfId="6" applyFont="1" applyBorder="1" applyAlignment="1">
      <alignment vertical="center"/>
    </xf>
    <xf numFmtId="0" fontId="19" fillId="3" borderId="3" xfId="6" applyFont="1" applyFill="1" applyBorder="1" applyAlignment="1">
      <alignment vertical="center"/>
    </xf>
    <xf numFmtId="0" fontId="14" fillId="0" borderId="3" xfId="6" applyFont="1" applyBorder="1" applyAlignment="1">
      <alignment vertical="center"/>
    </xf>
    <xf numFmtId="0" fontId="13" fillId="0" borderId="20" xfId="6" applyFont="1" applyBorder="1" applyAlignment="1">
      <alignment vertical="center"/>
    </xf>
    <xf numFmtId="2" fontId="13" fillId="0" borderId="21" xfId="6" applyNumberFormat="1" applyFont="1" applyBorder="1" applyAlignment="1">
      <alignment horizontal="right" vertical="center"/>
    </xf>
    <xf numFmtId="2" fontId="14" fillId="0" borderId="21" xfId="6" applyNumberFormat="1" applyFont="1" applyBorder="1" applyAlignment="1">
      <alignment horizontal="right" vertical="center"/>
    </xf>
    <xf numFmtId="0" fontId="14" fillId="3" borderId="3" xfId="6" applyFont="1" applyFill="1" applyBorder="1" applyAlignment="1">
      <alignment horizontal="left" vertical="center"/>
    </xf>
    <xf numFmtId="165" fontId="13" fillId="0" borderId="18" xfId="3" applyNumberFormat="1" applyFont="1" applyBorder="1" applyAlignment="1">
      <alignment horizontal="left" vertical="center"/>
    </xf>
    <xf numFmtId="0" fontId="13" fillId="0" borderId="21" xfId="6" applyFont="1" applyBorder="1" applyAlignment="1">
      <alignment vertical="center"/>
    </xf>
    <xf numFmtId="0" fontId="13" fillId="0" borderId="21" xfId="6" applyFont="1" applyBorder="1" applyAlignment="1">
      <alignment horizontal="right" vertical="center"/>
    </xf>
    <xf numFmtId="2" fontId="19" fillId="0" borderId="22" xfId="6" applyNumberFormat="1" applyFont="1" applyBorder="1" applyAlignment="1">
      <alignment vertical="center"/>
    </xf>
    <xf numFmtId="1" fontId="17" fillId="0" borderId="47" xfId="5" applyNumberFormat="1" applyFont="1" applyBorder="1" applyAlignment="1">
      <alignment horizontal="right" vertical="center"/>
    </xf>
    <xf numFmtId="1" fontId="17" fillId="0" borderId="48" xfId="5" applyNumberFormat="1" applyFont="1" applyBorder="1" applyAlignment="1">
      <alignment horizontal="right" vertical="center"/>
    </xf>
    <xf numFmtId="167" fontId="15" fillId="3" borderId="3" xfId="5" applyNumberFormat="1" applyFont="1" applyFill="1" applyBorder="1" applyAlignment="1">
      <alignment vertical="center"/>
    </xf>
    <xf numFmtId="165" fontId="13" fillId="0" borderId="0" xfId="10" applyNumberFormat="1" applyFont="1" applyAlignment="1">
      <alignment vertical="center"/>
    </xf>
    <xf numFmtId="1" fontId="17" fillId="0" borderId="20" xfId="5" applyNumberFormat="1" applyFont="1" applyBorder="1" applyAlignment="1">
      <alignment vertical="center"/>
    </xf>
    <xf numFmtId="165" fontId="14" fillId="3" borderId="3" xfId="4" applyNumberFormat="1" applyFont="1" applyFill="1" applyBorder="1" applyAlignment="1">
      <alignment horizontal="left" vertical="center"/>
    </xf>
    <xf numFmtId="165" fontId="14" fillId="0" borderId="0" xfId="4" applyNumberFormat="1" applyFont="1" applyAlignment="1">
      <alignment vertical="center"/>
    </xf>
    <xf numFmtId="2" fontId="19" fillId="3" borderId="3" xfId="4" applyNumberFormat="1" applyFont="1" applyFill="1" applyBorder="1" applyAlignment="1">
      <alignment vertical="center"/>
    </xf>
    <xf numFmtId="2" fontId="19" fillId="3" borderId="3" xfId="4" applyNumberFormat="1" applyFont="1" applyFill="1" applyBorder="1" applyAlignment="1">
      <alignment horizontal="right" vertical="center"/>
    </xf>
    <xf numFmtId="165" fontId="19" fillId="0" borderId="0" xfId="4" applyNumberFormat="1" applyFont="1" applyAlignment="1">
      <alignment vertical="center"/>
    </xf>
    <xf numFmtId="165" fontId="19" fillId="0" borderId="0" xfId="4" applyNumberFormat="1" applyFont="1" applyAlignment="1">
      <alignment horizontal="right" vertical="center"/>
    </xf>
    <xf numFmtId="0" fontId="14" fillId="3" borderId="3" xfId="4" applyNumberFormat="1" applyFont="1" applyFill="1" applyBorder="1" applyAlignment="1">
      <alignment horizontal="center" vertical="center"/>
    </xf>
    <xf numFmtId="165" fontId="14" fillId="0" borderId="0" xfId="4" applyNumberFormat="1" applyFont="1" applyAlignment="1">
      <alignment horizontal="center" vertical="center"/>
    </xf>
    <xf numFmtId="165" fontId="19" fillId="0" borderId="3" xfId="4" applyNumberFormat="1" applyFont="1" applyBorder="1" applyAlignment="1">
      <alignment horizontal="left" vertical="center"/>
    </xf>
    <xf numFmtId="0" fontId="19" fillId="0" borderId="3" xfId="4" applyNumberFormat="1" applyFont="1" applyBorder="1" applyAlignment="1">
      <alignment horizontal="right" vertical="center"/>
    </xf>
    <xf numFmtId="2" fontId="19" fillId="0" borderId="3" xfId="4" applyNumberFormat="1" applyFont="1" applyBorder="1" applyAlignment="1">
      <alignment vertical="center"/>
    </xf>
    <xf numFmtId="165" fontId="19" fillId="3" borderId="3" xfId="4" applyNumberFormat="1" applyFont="1" applyFill="1" applyBorder="1" applyAlignment="1">
      <alignment horizontal="left" vertical="center"/>
    </xf>
    <xf numFmtId="0" fontId="19" fillId="3" borderId="3" xfId="4" applyNumberFormat="1" applyFont="1" applyFill="1" applyBorder="1" applyAlignment="1">
      <alignment horizontal="right" vertical="center"/>
    </xf>
    <xf numFmtId="2" fontId="14" fillId="0" borderId="3" xfId="4" applyNumberFormat="1" applyFont="1" applyBorder="1" applyAlignment="1">
      <alignment vertical="center"/>
    </xf>
    <xf numFmtId="0" fontId="14" fillId="0" borderId="3" xfId="4" applyNumberFormat="1" applyFont="1" applyBorder="1" applyAlignment="1">
      <alignment horizontal="right" vertical="center"/>
    </xf>
    <xf numFmtId="2" fontId="51" fillId="0" borderId="0" xfId="0" applyNumberFormat="1" applyFont="1"/>
    <xf numFmtId="166" fontId="19" fillId="0" borderId="0" xfId="4" applyNumberFormat="1" applyFont="1" applyAlignment="1">
      <alignment vertical="center"/>
    </xf>
    <xf numFmtId="165" fontId="21" fillId="0" borderId="18" xfId="4" applyNumberFormat="1" applyFont="1" applyBorder="1" applyAlignment="1">
      <alignment horizontal="left" vertical="center"/>
    </xf>
    <xf numFmtId="2" fontId="13" fillId="0" borderId="19" xfId="3" applyNumberFormat="1" applyFont="1" applyBorder="1" applyAlignment="1">
      <alignment horizontal="right"/>
    </xf>
    <xf numFmtId="165" fontId="21" fillId="0" borderId="0" xfId="4" applyNumberFormat="1" applyFont="1" applyAlignment="1">
      <alignment horizontal="right" vertical="center"/>
    </xf>
    <xf numFmtId="0" fontId="19" fillId="0" borderId="0" xfId="4" applyNumberFormat="1" applyFont="1" applyAlignment="1">
      <alignment horizontal="right" vertical="center"/>
    </xf>
    <xf numFmtId="165" fontId="13" fillId="0" borderId="27" xfId="3" quotePrefix="1" applyNumberFormat="1" applyFont="1" applyBorder="1" applyAlignment="1">
      <alignment horizontal="center" vertical="center"/>
    </xf>
    <xf numFmtId="165" fontId="13" fillId="0" borderId="30" xfId="3" quotePrefix="1" applyNumberFormat="1" applyFont="1" applyBorder="1" applyAlignment="1">
      <alignment horizontal="center" vertical="center"/>
    </xf>
    <xf numFmtId="166" fontId="13" fillId="0" borderId="0" xfId="3" applyNumberFormat="1" applyFont="1" applyAlignment="1">
      <alignment vertical="center"/>
    </xf>
    <xf numFmtId="165" fontId="13" fillId="0" borderId="29" xfId="3" quotePrefix="1" applyNumberFormat="1" applyFont="1" applyBorder="1" applyAlignment="1">
      <alignment horizontal="center" vertical="center"/>
    </xf>
    <xf numFmtId="170" fontId="13" fillId="0" borderId="38" xfId="3" applyNumberFormat="1" applyFont="1" applyBorder="1" applyAlignment="1">
      <alignment vertical="center"/>
    </xf>
    <xf numFmtId="170" fontId="13" fillId="0" borderId="39" xfId="3" applyNumberFormat="1" applyFont="1" applyBorder="1" applyAlignment="1">
      <alignment vertical="center"/>
    </xf>
    <xf numFmtId="170" fontId="19" fillId="0" borderId="40" xfId="3" applyNumberFormat="1" applyFont="1" applyBorder="1" applyAlignment="1">
      <alignment vertical="center"/>
    </xf>
    <xf numFmtId="170" fontId="13" fillId="0" borderId="36" xfId="3" applyNumberFormat="1" applyFont="1" applyBorder="1" applyAlignment="1">
      <alignment vertical="center"/>
    </xf>
    <xf numFmtId="170" fontId="13" fillId="0" borderId="23" xfId="3" applyNumberFormat="1" applyFont="1" applyBorder="1" applyAlignment="1">
      <alignment vertical="center"/>
    </xf>
    <xf numFmtId="170" fontId="19" fillId="0" borderId="25" xfId="3" applyNumberFormat="1" applyFont="1" applyBorder="1" applyAlignment="1">
      <alignment vertical="center"/>
    </xf>
    <xf numFmtId="10" fontId="13" fillId="0" borderId="0" xfId="3" applyNumberFormat="1" applyFont="1" applyAlignment="1">
      <alignment vertical="center"/>
    </xf>
    <xf numFmtId="170" fontId="13" fillId="0" borderId="37" xfId="3" applyNumberFormat="1" applyFont="1" applyBorder="1" applyAlignment="1">
      <alignment vertical="center"/>
    </xf>
    <xf numFmtId="170" fontId="13" fillId="0" borderId="24" xfId="3" applyNumberFormat="1" applyFont="1" applyBorder="1" applyAlignment="1">
      <alignment vertical="center"/>
    </xf>
    <xf numFmtId="170" fontId="19" fillId="0" borderId="26" xfId="3" applyNumberFormat="1" applyFont="1" applyBorder="1" applyAlignment="1">
      <alignment vertical="center"/>
    </xf>
    <xf numFmtId="2" fontId="13" fillId="0" borderId="0" xfId="3" applyNumberFormat="1" applyFont="1" applyAlignment="1">
      <alignment vertical="center"/>
    </xf>
    <xf numFmtId="166" fontId="19" fillId="0" borderId="0" xfId="3" applyNumberFormat="1" applyFont="1" applyAlignment="1">
      <alignment vertical="center"/>
    </xf>
    <xf numFmtId="165" fontId="19" fillId="3" borderId="3" xfId="3" quotePrefix="1" applyNumberFormat="1" applyFont="1" applyFill="1" applyBorder="1" applyAlignment="1">
      <alignment horizontal="center" vertical="center"/>
    </xf>
    <xf numFmtId="170" fontId="19" fillId="3" borderId="3" xfId="3" applyNumberFormat="1" applyFont="1" applyFill="1" applyBorder="1" applyAlignment="1">
      <alignment vertical="center"/>
    </xf>
    <xf numFmtId="170" fontId="19" fillId="3" borderId="50" xfId="3" applyNumberFormat="1" applyFont="1" applyFill="1" applyBorder="1" applyAlignment="1">
      <alignment vertical="center"/>
    </xf>
    <xf numFmtId="166" fontId="52" fillId="0" borderId="0" xfId="0" applyNumberFormat="1" applyFont="1"/>
    <xf numFmtId="165" fontId="13" fillId="0" borderId="0" xfId="3" applyNumberFormat="1" applyFont="1" applyAlignment="1">
      <alignment horizontal="right"/>
    </xf>
    <xf numFmtId="0" fontId="19" fillId="0" borderId="0" xfId="7" applyFont="1" applyAlignment="1">
      <alignment horizontal="left" vertical="center"/>
    </xf>
    <xf numFmtId="1" fontId="17" fillId="0" borderId="53" xfId="5" applyNumberFormat="1" applyFont="1" applyBorder="1" applyAlignment="1">
      <alignment horizontal="right" vertical="center"/>
    </xf>
    <xf numFmtId="1" fontId="17" fillId="0" borderId="0" xfId="5" applyNumberFormat="1" applyFont="1" applyAlignment="1">
      <alignment horizontal="right" vertical="center"/>
    </xf>
    <xf numFmtId="165" fontId="13" fillId="0" borderId="34" xfId="3" applyNumberFormat="1" applyFont="1" applyBorder="1" applyAlignment="1">
      <alignment vertical="center"/>
    </xf>
    <xf numFmtId="165" fontId="19" fillId="3" borderId="32" xfId="3" applyNumberFormat="1" applyFont="1" applyFill="1" applyBorder="1" applyAlignment="1">
      <alignment vertical="center"/>
    </xf>
    <xf numFmtId="165" fontId="19" fillId="3" borderId="34" xfId="3" applyNumberFormat="1" applyFont="1" applyFill="1" applyBorder="1" applyAlignment="1">
      <alignment vertical="center"/>
    </xf>
    <xf numFmtId="170" fontId="13" fillId="0" borderId="42" xfId="3" applyNumberFormat="1" applyFont="1" applyBorder="1" applyAlignment="1">
      <alignment vertical="center"/>
    </xf>
    <xf numFmtId="170" fontId="13" fillId="0" borderId="41" xfId="3" applyNumberFormat="1" applyFont="1" applyBorder="1" applyAlignment="1">
      <alignment vertical="center"/>
    </xf>
    <xf numFmtId="170" fontId="13" fillId="0" borderId="0" xfId="3" applyNumberFormat="1" applyFont="1" applyBorder="1" applyAlignment="1">
      <alignment vertical="center"/>
    </xf>
    <xf numFmtId="165" fontId="13" fillId="0" borderId="15" xfId="3" quotePrefix="1" applyNumberFormat="1" applyFont="1" applyBorder="1" applyAlignment="1">
      <alignment horizontal="center" vertical="center"/>
    </xf>
    <xf numFmtId="165" fontId="13" fillId="0" borderId="0" xfId="3" applyNumberFormat="1" applyFont="1" applyAlignment="1">
      <alignment horizontal="left" vertical="top"/>
    </xf>
    <xf numFmtId="0" fontId="13" fillId="0" borderId="52" xfId="6" applyFont="1" applyBorder="1" applyAlignment="1">
      <alignment vertical="center"/>
    </xf>
    <xf numFmtId="14" fontId="13" fillId="3" borderId="3" xfId="6" applyNumberFormat="1" applyFont="1" applyFill="1" applyBorder="1" applyAlignment="1">
      <alignment horizontal="center" vertical="center"/>
    </xf>
    <xf numFmtId="165" fontId="53" fillId="0" borderId="0" xfId="4" applyNumberFormat="1" applyFont="1" applyAlignment="1">
      <alignment horizontal="right" vertical="center"/>
    </xf>
    <xf numFmtId="0" fontId="53" fillId="0" borderId="0" xfId="4" applyNumberFormat="1" applyFont="1" applyAlignment="1">
      <alignment horizontal="right" vertical="center"/>
    </xf>
    <xf numFmtId="2" fontId="53" fillId="0" borderId="0" xfId="4" applyNumberFormat="1" applyFont="1" applyAlignment="1">
      <alignment vertical="center"/>
    </xf>
    <xf numFmtId="10" fontId="42" fillId="0" borderId="0" xfId="8" applyNumberFormat="1" applyFont="1" applyAlignment="1">
      <alignment horizontal="right" vertical="center"/>
    </xf>
    <xf numFmtId="169" fontId="13" fillId="0" borderId="0" xfId="3" applyNumberFormat="1" applyFont="1" applyAlignment="1">
      <alignment vertical="center"/>
    </xf>
    <xf numFmtId="172" fontId="19" fillId="3" borderId="50" xfId="3" applyNumberFormat="1" applyFont="1" applyFill="1" applyBorder="1" applyAlignment="1">
      <alignment vertical="center"/>
    </xf>
    <xf numFmtId="168" fontId="19" fillId="0" borderId="3" xfId="4" applyNumberFormat="1" applyFont="1" applyBorder="1" applyAlignment="1">
      <alignment vertical="center"/>
    </xf>
    <xf numFmtId="0" fontId="20" fillId="0" borderId="3" xfId="6" applyFont="1" applyBorder="1" applyAlignment="1">
      <alignment vertical="center"/>
    </xf>
    <xf numFmtId="1" fontId="20" fillId="0" borderId="3" xfId="6" applyNumberFormat="1" applyFont="1" applyBorder="1" applyAlignment="1">
      <alignment vertical="center"/>
    </xf>
    <xf numFmtId="1" fontId="23" fillId="0" borderId="0" xfId="6" applyNumberFormat="1" applyFont="1" applyAlignment="1">
      <alignment vertical="center"/>
    </xf>
    <xf numFmtId="2" fontId="36" fillId="4" borderId="3" xfId="4" applyNumberFormat="1" applyFont="1" applyFill="1" applyBorder="1" applyAlignment="1">
      <alignment horizontal="center" vertical="center"/>
    </xf>
    <xf numFmtId="3" fontId="35" fillId="4" borderId="3" xfId="3" applyNumberFormat="1" applyFont="1" applyFill="1" applyBorder="1" applyAlignment="1">
      <alignment horizontal="right" vertical="center"/>
    </xf>
    <xf numFmtId="165" fontId="14" fillId="0" borderId="3" xfId="3" applyNumberFormat="1" applyFont="1" applyBorder="1" applyAlignment="1">
      <alignment vertical="center"/>
    </xf>
    <xf numFmtId="165" fontId="13" fillId="0" borderId="3" xfId="3" applyNumberFormat="1" applyFont="1" applyBorder="1" applyAlignment="1">
      <alignment horizontal="center" vertical="center"/>
    </xf>
    <xf numFmtId="3" fontId="13" fillId="0" borderId="3" xfId="3" applyNumberFormat="1" applyFont="1" applyBorder="1" applyAlignment="1">
      <alignment vertical="center"/>
    </xf>
    <xf numFmtId="3" fontId="19" fillId="0" borderId="3" xfId="3" applyNumberFormat="1" applyFont="1" applyBorder="1" applyAlignment="1">
      <alignment vertical="center"/>
    </xf>
    <xf numFmtId="165" fontId="13" fillId="0" borderId="3" xfId="3" applyNumberFormat="1" applyFont="1" applyBorder="1" applyAlignment="1">
      <alignment vertical="center"/>
    </xf>
    <xf numFmtId="165" fontId="13" fillId="0" borderId="3" xfId="3" quotePrefix="1" applyNumberFormat="1" applyFont="1" applyBorder="1" applyAlignment="1">
      <alignment horizontal="center" vertical="center"/>
    </xf>
    <xf numFmtId="165" fontId="13" fillId="0" borderId="3" xfId="3" applyNumberFormat="1" applyFont="1" applyBorder="1" applyAlignment="1">
      <alignment horizontal="left" vertical="center" wrapText="1"/>
    </xf>
    <xf numFmtId="165" fontId="19" fillId="0" borderId="3" xfId="3" applyNumberFormat="1" applyFont="1" applyBorder="1" applyAlignment="1">
      <alignment vertical="center"/>
    </xf>
    <xf numFmtId="3" fontId="19" fillId="3" borderId="3" xfId="3" applyNumberFormat="1" applyFont="1" applyFill="1" applyBorder="1" applyAlignment="1">
      <alignment vertical="center"/>
    </xf>
    <xf numFmtId="165" fontId="35" fillId="4" borderId="3" xfId="3" applyNumberFormat="1" applyFont="1" applyFill="1" applyBorder="1" applyAlignment="1">
      <alignment horizontal="right" vertical="center"/>
    </xf>
    <xf numFmtId="165" fontId="19" fillId="3" borderId="3" xfId="3" applyNumberFormat="1" applyFont="1" applyFill="1" applyBorder="1" applyAlignment="1">
      <alignment horizontal="center" vertical="center"/>
    </xf>
    <xf numFmtId="3" fontId="14" fillId="0" borderId="3" xfId="3" applyNumberFormat="1" applyFont="1" applyBorder="1" applyAlignment="1">
      <alignment vertical="center"/>
    </xf>
    <xf numFmtId="165" fontId="13" fillId="3" borderId="3" xfId="3" quotePrefix="1" applyNumberFormat="1" applyFont="1" applyFill="1" applyBorder="1" applyAlignment="1">
      <alignment horizontal="center" vertical="center"/>
    </xf>
    <xf numFmtId="1" fontId="15" fillId="3" borderId="3" xfId="5" applyNumberFormat="1" applyFont="1" applyFill="1" applyBorder="1" applyAlignment="1">
      <alignment horizontal="center" vertical="center"/>
    </xf>
    <xf numFmtId="1" fontId="15" fillId="0" borderId="3" xfId="5" applyNumberFormat="1" applyFont="1" applyBorder="1" applyAlignment="1">
      <alignment vertical="center"/>
    </xf>
    <xf numFmtId="2" fontId="17" fillId="0" borderId="3" xfId="5" applyNumberFormat="1" applyFont="1" applyBorder="1" applyAlignment="1">
      <alignment vertical="center"/>
    </xf>
    <xf numFmtId="167" fontId="17" fillId="0" borderId="3" xfId="5" applyNumberFormat="1" applyFont="1" applyBorder="1" applyAlignment="1">
      <alignment vertical="center"/>
    </xf>
    <xf numFmtId="167" fontId="15" fillId="0" borderId="3" xfId="5" applyNumberFormat="1" applyFont="1" applyBorder="1" applyAlignment="1">
      <alignment vertical="center"/>
    </xf>
    <xf numFmtId="2" fontId="15" fillId="0" borderId="3" xfId="5" applyNumberFormat="1" applyFont="1" applyBorder="1" applyAlignment="1">
      <alignment horizontal="right" vertical="center"/>
    </xf>
    <xf numFmtId="1" fontId="17" fillId="0" borderId="3" xfId="5" applyNumberFormat="1" applyFont="1" applyBorder="1" applyAlignment="1">
      <alignment vertical="center"/>
    </xf>
    <xf numFmtId="1" fontId="17" fillId="0" borderId="3" xfId="5" applyNumberFormat="1" applyFont="1" applyBorder="1" applyAlignment="1">
      <alignment horizontal="right" vertical="center"/>
    </xf>
    <xf numFmtId="1" fontId="15" fillId="0" borderId="3" xfId="5" applyNumberFormat="1" applyFont="1" applyBorder="1" applyAlignment="1">
      <alignment horizontal="right" vertical="center"/>
    </xf>
    <xf numFmtId="1" fontId="17" fillId="0" borderId="3" xfId="5" applyNumberFormat="1" applyFont="1" applyBorder="1" applyAlignment="1">
      <alignment horizontal="left" vertical="center"/>
    </xf>
    <xf numFmtId="2" fontId="15" fillId="0" borderId="3" xfId="5" applyNumberFormat="1" applyFont="1" applyBorder="1" applyAlignment="1">
      <alignment vertical="center"/>
    </xf>
    <xf numFmtId="2" fontId="50" fillId="6" borderId="3" xfId="0" applyNumberFormat="1" applyFont="1" applyFill="1" applyBorder="1" applyAlignment="1">
      <alignment horizontal="right" vertical="top"/>
    </xf>
    <xf numFmtId="2" fontId="50" fillId="5" borderId="3" xfId="0" applyNumberFormat="1" applyFont="1" applyFill="1" applyBorder="1" applyAlignment="1">
      <alignment horizontal="right" vertical="top"/>
    </xf>
    <xf numFmtId="2" fontId="15" fillId="3" borderId="3" xfId="5" applyNumberFormat="1" applyFont="1" applyFill="1" applyBorder="1" applyAlignment="1">
      <alignment horizontal="right" vertical="center"/>
    </xf>
    <xf numFmtId="165" fontId="13" fillId="0" borderId="3" xfId="10" applyNumberFormat="1" applyFont="1" applyBorder="1" applyAlignment="1">
      <alignment horizontal="left" vertical="center"/>
    </xf>
    <xf numFmtId="0" fontId="13" fillId="0" borderId="3" xfId="10" applyNumberFormat="1" applyFont="1" applyBorder="1" applyAlignment="1">
      <alignment horizontal="right" vertical="center"/>
    </xf>
    <xf numFmtId="1" fontId="13" fillId="0" borderId="3" xfId="10" applyNumberFormat="1" applyFont="1" applyBorder="1" applyAlignment="1">
      <alignment vertical="center"/>
    </xf>
    <xf numFmtId="1" fontId="14" fillId="0" borderId="3" xfId="10" applyNumberFormat="1" applyFont="1" applyBorder="1" applyAlignment="1">
      <alignment horizontal="right" vertical="center"/>
    </xf>
    <xf numFmtId="165" fontId="13" fillId="0" borderId="3" xfId="10" applyNumberFormat="1" applyFont="1" applyBorder="1" applyAlignment="1">
      <alignment vertical="center"/>
    </xf>
    <xf numFmtId="165" fontId="14" fillId="0" borderId="3" xfId="10" applyNumberFormat="1" applyFont="1" applyBorder="1" applyAlignment="1">
      <alignment vertical="center"/>
    </xf>
    <xf numFmtId="1" fontId="17" fillId="0" borderId="3" xfId="5" applyNumberFormat="1" applyFont="1" applyBorder="1" applyAlignment="1">
      <alignment vertical="center" wrapText="1"/>
    </xf>
    <xf numFmtId="2" fontId="35" fillId="4" borderId="3" xfId="6" applyNumberFormat="1" applyFont="1" applyFill="1" applyBorder="1" applyAlignment="1">
      <alignment horizontal="center" vertical="center"/>
    </xf>
    <xf numFmtId="2" fontId="19" fillId="3" borderId="3" xfId="6" applyNumberFormat="1" applyFont="1" applyFill="1" applyBorder="1" applyAlignment="1">
      <alignment horizontal="center" vertical="center"/>
    </xf>
    <xf numFmtId="14" fontId="13" fillId="0" borderId="3" xfId="6" applyNumberFormat="1" applyFont="1" applyBorder="1" applyAlignment="1">
      <alignment horizontal="center" vertical="center"/>
    </xf>
    <xf numFmtId="2" fontId="19" fillId="0" borderId="3" xfId="6" applyNumberFormat="1" applyFont="1" applyBorder="1" applyAlignment="1">
      <alignment vertical="center"/>
    </xf>
    <xf numFmtId="167" fontId="13" fillId="0" borderId="3" xfId="6" applyNumberFormat="1" applyFont="1" applyBorder="1" applyAlignment="1">
      <alignment horizontal="right" vertical="center"/>
    </xf>
    <xf numFmtId="167" fontId="19" fillId="0" borderId="3" xfId="6" applyNumberFormat="1" applyFont="1" applyBorder="1" applyAlignment="1">
      <alignment horizontal="right" vertical="center"/>
    </xf>
    <xf numFmtId="0" fontId="13" fillId="0" borderId="3" xfId="6" applyFont="1" applyBorder="1" applyAlignment="1">
      <alignment vertical="center"/>
    </xf>
    <xf numFmtId="167" fontId="19" fillId="3" borderId="3" xfId="6" applyNumberFormat="1" applyFont="1" applyFill="1" applyBorder="1" applyAlignment="1">
      <alignment horizontal="right" vertical="center"/>
    </xf>
    <xf numFmtId="2" fontId="35" fillId="4" borderId="3" xfId="6" applyNumberFormat="1" applyFont="1" applyFill="1" applyBorder="1" applyAlignment="1">
      <alignment horizontal="center" vertical="center" wrapText="1"/>
    </xf>
    <xf numFmtId="0" fontId="14" fillId="0" borderId="3" xfId="6" applyFont="1" applyBorder="1" applyAlignment="1">
      <alignment horizontal="left" vertical="center"/>
    </xf>
    <xf numFmtId="0" fontId="13" fillId="0" borderId="3" xfId="6" applyFont="1" applyBorder="1" applyAlignment="1">
      <alignment horizontal="right" vertical="center"/>
    </xf>
    <xf numFmtId="2" fontId="14" fillId="0" borderId="3" xfId="6" applyNumberFormat="1" applyFont="1" applyBorder="1" applyAlignment="1">
      <alignment horizontal="right" vertical="center"/>
    </xf>
    <xf numFmtId="0" fontId="13" fillId="0" borderId="3" xfId="6" quotePrefix="1" applyFont="1" applyBorder="1" applyAlignment="1">
      <alignment horizontal="right" vertical="center"/>
    </xf>
    <xf numFmtId="0" fontId="19" fillId="3" borderId="3" xfId="6" applyFont="1" applyFill="1" applyBorder="1" applyAlignment="1">
      <alignment horizontal="left" vertical="center"/>
    </xf>
    <xf numFmtId="0" fontId="19" fillId="3" borderId="3" xfId="6" quotePrefix="1" applyFont="1" applyFill="1" applyBorder="1" applyAlignment="1">
      <alignment horizontal="right" vertical="center"/>
    </xf>
    <xf numFmtId="2" fontId="19" fillId="3" borderId="3" xfId="6" applyNumberFormat="1" applyFont="1" applyFill="1" applyBorder="1" applyAlignment="1">
      <alignment vertical="center"/>
    </xf>
    <xf numFmtId="0" fontId="13" fillId="0" borderId="3" xfId="6" applyFont="1" applyBorder="1" applyAlignment="1">
      <alignment vertical="center" wrapText="1"/>
    </xf>
    <xf numFmtId="0" fontId="19" fillId="0" borderId="3" xfId="6" applyFont="1" applyBorder="1" applyAlignment="1">
      <alignment horizontal="right" vertical="center"/>
    </xf>
    <xf numFmtId="2" fontId="19" fillId="0" borderId="3" xfId="0" applyNumberFormat="1" applyFont="1" applyBorder="1" applyAlignment="1">
      <alignment horizontal="right" vertical="center"/>
    </xf>
    <xf numFmtId="0" fontId="19" fillId="3" borderId="3" xfId="6" applyFont="1" applyFill="1" applyBorder="1" applyAlignment="1">
      <alignment horizontal="right" vertical="center"/>
    </xf>
    <xf numFmtId="2" fontId="19" fillId="3" borderId="3" xfId="0" applyNumberFormat="1" applyFont="1" applyFill="1" applyBorder="1" applyAlignment="1">
      <alignment horizontal="right" vertical="center"/>
    </xf>
    <xf numFmtId="0" fontId="14" fillId="0" borderId="3" xfId="6" applyFont="1" applyBorder="1" applyAlignment="1">
      <alignment horizontal="right" vertical="center"/>
    </xf>
    <xf numFmtId="2" fontId="14" fillId="0" borderId="3" xfId="0" applyNumberFormat="1" applyFont="1" applyBorder="1" applyAlignment="1">
      <alignment horizontal="right" vertical="center"/>
    </xf>
    <xf numFmtId="0" fontId="13" fillId="0" borderId="3" xfId="6" applyFont="1" applyFill="1" applyBorder="1" applyAlignment="1">
      <alignment horizontal="left" vertical="center"/>
    </xf>
    <xf numFmtId="0" fontId="55" fillId="0" borderId="3" xfId="6" applyFont="1" applyBorder="1" applyAlignment="1">
      <alignment horizontal="left" vertical="center"/>
    </xf>
    <xf numFmtId="2" fontId="13" fillId="0" borderId="3" xfId="6" applyNumberFormat="1" applyFont="1" applyFill="1" applyBorder="1" applyAlignment="1">
      <alignment horizontal="right" vertical="center"/>
    </xf>
    <xf numFmtId="0" fontId="13" fillId="3" borderId="3" xfId="6" quotePrefix="1" applyFont="1" applyFill="1" applyBorder="1" applyAlignment="1">
      <alignment horizontal="right" vertical="center"/>
    </xf>
    <xf numFmtId="2" fontId="14" fillId="3" borderId="3" xfId="6" applyNumberFormat="1" applyFont="1" applyFill="1" applyBorder="1" applyAlignment="1">
      <alignment horizontal="right" vertical="center"/>
    </xf>
    <xf numFmtId="165" fontId="14" fillId="0" borderId="3" xfId="0" applyFont="1" applyBorder="1" applyAlignment="1">
      <alignment vertical="center"/>
    </xf>
    <xf numFmtId="0" fontId="14" fillId="3" borderId="3" xfId="6" quotePrefix="1" applyFont="1" applyFill="1" applyBorder="1" applyAlignment="1">
      <alignment horizontal="right" vertical="center"/>
    </xf>
    <xf numFmtId="2" fontId="19" fillId="0" borderId="3" xfId="6" applyNumberFormat="1" applyFont="1" applyBorder="1" applyAlignment="1">
      <alignment horizontal="right"/>
    </xf>
    <xf numFmtId="165" fontId="13" fillId="0" borderId="3" xfId="0" applyFont="1" applyBorder="1" applyAlignment="1">
      <alignment vertical="center"/>
    </xf>
    <xf numFmtId="0" fontId="13" fillId="0" borderId="3" xfId="6" applyFont="1" applyBorder="1" applyAlignment="1">
      <alignment horizontal="left" vertical="center" wrapText="1"/>
    </xf>
    <xf numFmtId="0" fontId="13" fillId="0" borderId="3" xfId="6" quotePrefix="1" applyFont="1" applyFill="1" applyBorder="1" applyAlignment="1">
      <alignment horizontal="right" vertical="center"/>
    </xf>
    <xf numFmtId="2" fontId="14" fillId="0" borderId="3" xfId="6" applyNumberFormat="1" applyFont="1" applyFill="1" applyBorder="1" applyAlignment="1">
      <alignment horizontal="right" vertical="center"/>
    </xf>
    <xf numFmtId="1" fontId="36" fillId="4" borderId="3" xfId="7" applyNumberFormat="1" applyFont="1" applyFill="1" applyBorder="1" applyAlignment="1">
      <alignment horizontal="center" vertical="center"/>
    </xf>
    <xf numFmtId="1" fontId="19" fillId="3" borderId="3" xfId="0" applyNumberFormat="1" applyFont="1" applyFill="1" applyBorder="1" applyAlignment="1">
      <alignment horizontal="center" vertical="center"/>
    </xf>
    <xf numFmtId="0" fontId="13" fillId="0" borderId="3" xfId="7" applyFont="1" applyBorder="1" applyAlignment="1">
      <alignment vertical="center"/>
    </xf>
    <xf numFmtId="0" fontId="13" fillId="0" borderId="3" xfId="7" applyFont="1" applyBorder="1"/>
    <xf numFmtId="0" fontId="19" fillId="0" borderId="3" xfId="7" applyFont="1" applyBorder="1"/>
    <xf numFmtId="0" fontId="19" fillId="0" borderId="3" xfId="7" applyFont="1" applyBorder="1" applyAlignment="1">
      <alignment horizontal="left" vertical="center"/>
    </xf>
    <xf numFmtId="0" fontId="19" fillId="3" borderId="3" xfId="7" applyFont="1" applyFill="1" applyBorder="1" applyAlignment="1">
      <alignment horizontal="left" vertical="center"/>
    </xf>
    <xf numFmtId="0" fontId="13" fillId="0" borderId="3" xfId="13" applyFont="1" applyBorder="1" applyAlignment="1">
      <alignment vertical="center"/>
    </xf>
    <xf numFmtId="0" fontId="19" fillId="3" borderId="3" xfId="13" applyFont="1" applyFill="1" applyBorder="1" applyAlignment="1">
      <alignment horizontal="left" vertical="center"/>
    </xf>
    <xf numFmtId="0" fontId="22" fillId="2" borderId="3" xfId="6" quotePrefix="1" applyFont="1" applyFill="1" applyBorder="1" applyAlignment="1">
      <alignment horizontal="right" vertical="center"/>
    </xf>
    <xf numFmtId="0" fontId="23" fillId="0" borderId="3" xfId="6" applyFont="1" applyBorder="1" applyAlignment="1">
      <alignment vertical="center"/>
    </xf>
    <xf numFmtId="0" fontId="30" fillId="0" borderId="3" xfId="6" applyFont="1" applyBorder="1" applyAlignment="1">
      <alignment vertical="center"/>
    </xf>
    <xf numFmtId="0" fontId="22" fillId="0" borderId="3" xfId="6" applyFont="1" applyBorder="1" applyAlignment="1">
      <alignment vertical="center"/>
    </xf>
    <xf numFmtId="0" fontId="15" fillId="0" borderId="3" xfId="6" applyFont="1" applyBorder="1" applyAlignment="1">
      <alignment vertical="center"/>
    </xf>
    <xf numFmtId="0" fontId="17" fillId="0" borderId="3" xfId="6" applyFont="1" applyBorder="1" applyAlignment="1">
      <alignment vertical="center"/>
    </xf>
    <xf numFmtId="0" fontId="15" fillId="0" borderId="3" xfId="6" applyFont="1" applyBorder="1" applyAlignment="1">
      <alignment horizontal="right" vertical="center"/>
    </xf>
    <xf numFmtId="0" fontId="17" fillId="0" borderId="3" xfId="6" applyFont="1" applyBorder="1" applyAlignment="1">
      <alignment horizontal="right" vertical="center"/>
    </xf>
    <xf numFmtId="1" fontId="17" fillId="0" borderId="3" xfId="6" applyNumberFormat="1" applyFont="1" applyBorder="1" applyAlignment="1">
      <alignment horizontal="right" vertical="center"/>
    </xf>
    <xf numFmtId="1" fontId="17" fillId="0" borderId="3" xfId="6" applyNumberFormat="1" applyFont="1" applyBorder="1" applyAlignment="1">
      <alignment vertical="center"/>
    </xf>
    <xf numFmtId="0" fontId="20" fillId="0" borderId="3" xfId="6" applyFont="1" applyBorder="1" applyAlignment="1">
      <alignment horizontal="right" vertical="center"/>
    </xf>
    <xf numFmtId="1" fontId="15" fillId="0" borderId="3" xfId="6" applyNumberFormat="1" applyFont="1" applyBorder="1" applyAlignment="1">
      <alignment horizontal="right" vertical="center"/>
    </xf>
    <xf numFmtId="1" fontId="23" fillId="0" borderId="3" xfId="6" applyNumberFormat="1" applyFont="1" applyBorder="1" applyAlignment="1">
      <alignment vertical="center"/>
    </xf>
    <xf numFmtId="1" fontId="15" fillId="0" borderId="3" xfId="6" applyNumberFormat="1" applyFont="1" applyBorder="1" applyAlignment="1">
      <alignment vertical="center"/>
    </xf>
    <xf numFmtId="165" fontId="36" fillId="4" borderId="3" xfId="4" applyNumberFormat="1" applyFont="1" applyFill="1" applyBorder="1" applyAlignment="1">
      <alignment horizontal="center" vertical="center"/>
    </xf>
    <xf numFmtId="2" fontId="35" fillId="4" borderId="3" xfId="4" applyNumberFormat="1" applyFont="1" applyFill="1" applyBorder="1" applyAlignment="1">
      <alignment horizontal="center" vertical="center"/>
    </xf>
    <xf numFmtId="2" fontId="13" fillId="0" borderId="3" xfId="4" applyNumberFormat="1" applyFont="1" applyBorder="1" applyAlignment="1">
      <alignment vertical="center"/>
    </xf>
    <xf numFmtId="2" fontId="14" fillId="3" borderId="3" xfId="4" applyNumberFormat="1" applyFont="1" applyFill="1" applyBorder="1" applyAlignment="1">
      <alignment vertical="center"/>
    </xf>
    <xf numFmtId="0" fontId="13" fillId="0" borderId="3" xfId="4" applyNumberFormat="1" applyFont="1" applyBorder="1" applyAlignment="1">
      <alignment horizontal="right" vertical="center"/>
    </xf>
    <xf numFmtId="2" fontId="14" fillId="0" borderId="3" xfId="4" applyNumberFormat="1" applyFont="1" applyBorder="1" applyAlignment="1">
      <alignment horizontal="right" vertical="center"/>
    </xf>
    <xf numFmtId="2" fontId="19" fillId="0" borderId="3" xfId="4" applyNumberFormat="1" applyFont="1" applyBorder="1" applyAlignment="1">
      <alignment horizontal="right" vertical="center"/>
    </xf>
    <xf numFmtId="165" fontId="13" fillId="0" borderId="3" xfId="4" quotePrefix="1" applyNumberFormat="1" applyFont="1" applyBorder="1" applyAlignment="1">
      <alignment horizontal="left" vertical="center"/>
    </xf>
    <xf numFmtId="168" fontId="13" fillId="0" borderId="3" xfId="4" applyNumberFormat="1" applyFont="1" applyBorder="1" applyAlignment="1">
      <alignment vertical="center"/>
    </xf>
    <xf numFmtId="168" fontId="14" fillId="0" borderId="3" xfId="4" applyNumberFormat="1" applyFont="1" applyBorder="1" applyAlignment="1">
      <alignment horizontal="right" vertical="center"/>
    </xf>
    <xf numFmtId="2" fontId="14" fillId="3" borderId="3" xfId="4" applyNumberFormat="1" applyFont="1" applyFill="1" applyBorder="1" applyAlignment="1">
      <alignment horizontal="right" vertical="center"/>
    </xf>
    <xf numFmtId="0" fontId="13" fillId="0" borderId="3" xfId="4" applyNumberFormat="1" applyFont="1" applyFill="1" applyBorder="1" applyAlignment="1">
      <alignment horizontal="right" vertical="center"/>
    </xf>
    <xf numFmtId="2" fontId="13" fillId="0" borderId="3" xfId="4" applyNumberFormat="1" applyFont="1" applyFill="1" applyBorder="1" applyAlignment="1">
      <alignment vertical="center"/>
    </xf>
    <xf numFmtId="2" fontId="14" fillId="0" borderId="3" xfId="4" applyNumberFormat="1" applyFont="1" applyFill="1" applyBorder="1" applyAlignment="1">
      <alignment horizontal="right" vertical="center"/>
    </xf>
    <xf numFmtId="165" fontId="13" fillId="0" borderId="3" xfId="4" applyNumberFormat="1" applyFont="1" applyFill="1" applyBorder="1" applyAlignment="1">
      <alignment horizontal="left" vertical="center"/>
    </xf>
    <xf numFmtId="3" fontId="13" fillId="0" borderId="3" xfId="3" applyNumberFormat="1" applyFont="1" applyFill="1" applyBorder="1" applyAlignment="1">
      <alignment vertical="center"/>
    </xf>
    <xf numFmtId="4" fontId="14" fillId="0" borderId="3" xfId="3" applyNumberFormat="1" applyFont="1" applyBorder="1" applyAlignment="1">
      <alignment vertical="center"/>
    </xf>
    <xf numFmtId="4" fontId="19" fillId="0" borderId="3" xfId="3" applyNumberFormat="1" applyFont="1" applyBorder="1" applyAlignment="1">
      <alignment vertical="center"/>
    </xf>
    <xf numFmtId="165" fontId="16" fillId="0" borderId="0" xfId="4" applyNumberFormat="1" applyFont="1" applyBorder="1" applyAlignment="1">
      <alignment horizontal="left" vertical="center"/>
    </xf>
    <xf numFmtId="2" fontId="17" fillId="0" borderId="0" xfId="5" applyNumberFormat="1" applyFont="1" applyBorder="1" applyAlignment="1">
      <alignment vertical="center"/>
    </xf>
    <xf numFmtId="167" fontId="19" fillId="3" borderId="13" xfId="6" applyNumberFormat="1" applyFont="1" applyFill="1" applyBorder="1" applyAlignment="1">
      <alignment horizontal="right" vertical="center"/>
    </xf>
    <xf numFmtId="0" fontId="13" fillId="0" borderId="0" xfId="6" applyFont="1" applyBorder="1" applyAlignment="1">
      <alignment horizontal="right" vertical="center"/>
    </xf>
    <xf numFmtId="0" fontId="13" fillId="0" borderId="0" xfId="6" applyFont="1" applyBorder="1" applyAlignment="1">
      <alignment vertical="center"/>
    </xf>
    <xf numFmtId="0" fontId="13" fillId="0" borderId="0" xfId="6" applyFont="1" applyBorder="1" applyAlignment="1">
      <alignment vertical="top"/>
    </xf>
    <xf numFmtId="167" fontId="13" fillId="0" borderId="3" xfId="6" applyNumberFormat="1" applyFont="1" applyFill="1" applyBorder="1" applyAlignment="1">
      <alignment horizontal="right" vertical="center"/>
    </xf>
    <xf numFmtId="0" fontId="14" fillId="0" borderId="3" xfId="7" applyFont="1" applyBorder="1" applyAlignment="1">
      <alignment vertical="center"/>
    </xf>
    <xf numFmtId="0" fontId="14" fillId="0" borderId="3" xfId="7" applyFont="1" applyBorder="1"/>
    <xf numFmtId="171" fontId="19" fillId="0" borderId="3" xfId="7" applyNumberFormat="1" applyFont="1" applyBorder="1" applyAlignment="1">
      <alignment vertical="center"/>
    </xf>
    <xf numFmtId="165" fontId="2" fillId="0" borderId="3" xfId="0" applyFont="1" applyBorder="1"/>
    <xf numFmtId="0" fontId="38" fillId="4" borderId="3" xfId="6" applyFont="1" applyFill="1" applyBorder="1" applyAlignment="1">
      <alignment horizontal="right" vertical="center"/>
    </xf>
    <xf numFmtId="0" fontId="17" fillId="0" borderId="3" xfId="6" applyFont="1" applyBorder="1" applyAlignment="1">
      <alignment horizontal="center" vertical="center" wrapText="1"/>
    </xf>
    <xf numFmtId="165" fontId="16" fillId="0" borderId="43" xfId="3" applyNumberFormat="1" applyFont="1" applyBorder="1" applyAlignment="1">
      <alignment horizontal="center" vertical="center"/>
    </xf>
    <xf numFmtId="165" fontId="16" fillId="0" borderId="44" xfId="3" applyNumberFormat="1" applyFont="1" applyBorder="1" applyAlignment="1">
      <alignment horizontal="center" vertical="center"/>
    </xf>
    <xf numFmtId="165" fontId="16" fillId="0" borderId="45" xfId="3" applyNumberFormat="1" applyFont="1" applyBorder="1" applyAlignment="1">
      <alignment horizontal="center" vertical="center"/>
    </xf>
    <xf numFmtId="3" fontId="16" fillId="0" borderId="28" xfId="3" applyNumberFormat="1" applyFont="1" applyBorder="1" applyAlignment="1">
      <alignment horizontal="right" vertical="center"/>
    </xf>
    <xf numFmtId="3" fontId="16" fillId="0" borderId="17" xfId="3" applyNumberFormat="1" applyFont="1" applyBorder="1" applyAlignment="1">
      <alignment horizontal="right" vertical="center"/>
    </xf>
    <xf numFmtId="3" fontId="16" fillId="0" borderId="35" xfId="3" applyNumberFormat="1" applyFont="1" applyBorder="1" applyAlignment="1">
      <alignment horizontal="right" vertical="center"/>
    </xf>
    <xf numFmtId="165" fontId="13" fillId="0" borderId="32" xfId="3" applyNumberFormat="1" applyFont="1" applyBorder="1" applyAlignment="1">
      <alignment horizontal="left" vertical="center"/>
    </xf>
    <xf numFmtId="165" fontId="13" fillId="0" borderId="34" xfId="3" applyNumberFormat="1" applyFont="1" applyBorder="1" applyAlignment="1">
      <alignment horizontal="left" vertical="center"/>
    </xf>
    <xf numFmtId="3" fontId="36" fillId="4" borderId="31" xfId="3" applyNumberFormat="1" applyFont="1" applyFill="1" applyBorder="1" applyAlignment="1">
      <alignment horizontal="center" vertical="center"/>
    </xf>
    <xf numFmtId="3" fontId="36" fillId="4" borderId="46" xfId="3" applyNumberFormat="1" applyFont="1" applyFill="1" applyBorder="1" applyAlignment="1">
      <alignment horizontal="center" vertical="center"/>
    </xf>
    <xf numFmtId="165" fontId="36" fillId="4" borderId="33" xfId="3" applyNumberFormat="1" applyFont="1" applyFill="1" applyBorder="1" applyAlignment="1">
      <alignment horizontal="left" vertical="center"/>
    </xf>
    <xf numFmtId="165" fontId="36" fillId="4" borderId="34" xfId="3" applyNumberFormat="1" applyFont="1" applyFill="1" applyBorder="1" applyAlignment="1">
      <alignment horizontal="left" vertical="center"/>
    </xf>
    <xf numFmtId="165" fontId="36" fillId="4" borderId="13" xfId="3" applyNumberFormat="1" applyFont="1" applyFill="1" applyBorder="1" applyAlignment="1">
      <alignment horizontal="center" vertical="center"/>
    </xf>
    <xf numFmtId="165" fontId="36" fillId="4" borderId="15" xfId="3" applyNumberFormat="1" applyFont="1" applyFill="1" applyBorder="1" applyAlignment="1">
      <alignment horizontal="center" vertical="center"/>
    </xf>
    <xf numFmtId="165" fontId="13" fillId="0" borderId="3" xfId="3" applyNumberFormat="1" applyFont="1" applyBorder="1" applyAlignment="1">
      <alignment horizontal="center" vertical="center" wrapText="1"/>
    </xf>
    <xf numFmtId="165" fontId="13" fillId="0" borderId="3" xfId="3" applyNumberFormat="1" applyFont="1" applyBorder="1" applyAlignment="1">
      <alignment horizontal="left" vertical="center" wrapText="1"/>
    </xf>
    <xf numFmtId="165" fontId="16" fillId="0" borderId="43" xfId="3" quotePrefix="1" applyNumberFormat="1" applyFont="1" applyBorder="1" applyAlignment="1">
      <alignment horizontal="center" vertical="center"/>
    </xf>
    <xf numFmtId="165" fontId="16" fillId="0" borderId="44" xfId="3" quotePrefix="1" applyNumberFormat="1" applyFont="1" applyBorder="1" applyAlignment="1">
      <alignment horizontal="center" vertical="center"/>
    </xf>
    <xf numFmtId="165" fontId="16" fillId="0" borderId="45" xfId="3" quotePrefix="1" applyNumberFormat="1" applyFont="1" applyBorder="1" applyAlignment="1">
      <alignment horizontal="center" vertical="center"/>
    </xf>
    <xf numFmtId="165" fontId="14" fillId="0" borderId="28" xfId="3" applyNumberFormat="1" applyFont="1" applyBorder="1" applyAlignment="1">
      <alignment horizontal="right"/>
    </xf>
    <xf numFmtId="165" fontId="14" fillId="0" borderId="17" xfId="3" applyNumberFormat="1" applyFont="1" applyBorder="1" applyAlignment="1">
      <alignment horizontal="right"/>
    </xf>
    <xf numFmtId="165" fontId="14" fillId="0" borderId="35" xfId="3" applyNumberFormat="1" applyFont="1" applyBorder="1" applyAlignment="1">
      <alignment horizontal="right"/>
    </xf>
    <xf numFmtId="165" fontId="36" fillId="4" borderId="3" xfId="3" applyNumberFormat="1" applyFont="1" applyFill="1" applyBorder="1" applyAlignment="1">
      <alignment horizontal="center" vertical="center"/>
    </xf>
    <xf numFmtId="3" fontId="36" fillId="4" borderId="3" xfId="3" applyNumberFormat="1" applyFont="1" applyFill="1" applyBorder="1" applyAlignment="1">
      <alignment horizontal="center" vertical="center"/>
    </xf>
    <xf numFmtId="165" fontId="19" fillId="3" borderId="3" xfId="3" applyNumberFormat="1" applyFont="1" applyFill="1" applyBorder="1" applyAlignment="1">
      <alignment horizontal="center" vertical="center" wrapText="1"/>
    </xf>
    <xf numFmtId="165" fontId="19" fillId="3" borderId="13" xfId="3" applyNumberFormat="1" applyFont="1" applyFill="1" applyBorder="1" applyAlignment="1">
      <alignment horizontal="center" vertical="center"/>
    </xf>
    <xf numFmtId="165" fontId="19" fillId="3" borderId="4" xfId="3" applyNumberFormat="1" applyFont="1" applyFill="1" applyBorder="1" applyAlignment="1">
      <alignment horizontal="center" vertical="center"/>
    </xf>
    <xf numFmtId="165" fontId="19" fillId="3" borderId="15" xfId="3" applyNumberFormat="1" applyFont="1" applyFill="1" applyBorder="1" applyAlignment="1">
      <alignment horizontal="center" vertical="center"/>
    </xf>
    <xf numFmtId="165" fontId="13" fillId="0" borderId="13" xfId="3" applyNumberFormat="1" applyFont="1" applyBorder="1" applyAlignment="1">
      <alignment horizontal="center" vertical="center" wrapText="1"/>
    </xf>
    <xf numFmtId="165" fontId="13" fillId="0" borderId="4" xfId="3" applyNumberFormat="1" applyFont="1" applyBorder="1" applyAlignment="1">
      <alignment horizontal="center" vertical="center" wrapText="1"/>
    </xf>
    <xf numFmtId="165" fontId="13" fillId="0" borderId="15" xfId="3" applyNumberFormat="1" applyFont="1" applyBorder="1" applyAlignment="1">
      <alignment horizontal="center" vertical="center" wrapText="1"/>
    </xf>
    <xf numFmtId="165" fontId="19" fillId="0" borderId="13" xfId="3" applyNumberFormat="1" applyFont="1" applyBorder="1" applyAlignment="1">
      <alignment horizontal="center" vertical="center" wrapText="1"/>
    </xf>
    <xf numFmtId="165" fontId="19" fillId="0" borderId="4" xfId="3" applyNumberFormat="1" applyFont="1" applyBorder="1" applyAlignment="1">
      <alignment horizontal="center" vertical="center" wrapText="1"/>
    </xf>
    <xf numFmtId="165" fontId="19" fillId="0" borderId="15" xfId="3" applyNumberFormat="1" applyFont="1" applyBorder="1" applyAlignment="1">
      <alignment horizontal="center" vertical="center" wrapText="1"/>
    </xf>
    <xf numFmtId="165" fontId="16" fillId="0" borderId="43" xfId="4" quotePrefix="1" applyNumberFormat="1" applyFont="1" applyBorder="1" applyAlignment="1">
      <alignment horizontal="center" vertical="center"/>
    </xf>
    <xf numFmtId="165" fontId="16" fillId="0" borderId="44" xfId="4" quotePrefix="1" applyNumberFormat="1" applyFont="1" applyBorder="1" applyAlignment="1">
      <alignment horizontal="center" vertical="center"/>
    </xf>
    <xf numFmtId="165" fontId="16" fillId="0" borderId="45" xfId="4" quotePrefix="1" applyNumberFormat="1" applyFont="1" applyBorder="1" applyAlignment="1">
      <alignment horizontal="center" vertical="center"/>
    </xf>
    <xf numFmtId="165" fontId="36" fillId="4" borderId="3" xfId="4" applyNumberFormat="1" applyFont="1" applyFill="1" applyBorder="1" applyAlignment="1">
      <alignment horizontal="center" vertical="center"/>
    </xf>
    <xf numFmtId="0" fontId="36" fillId="4" borderId="3" xfId="4" applyNumberFormat="1" applyFont="1" applyFill="1" applyBorder="1" applyAlignment="1">
      <alignment horizontal="center" vertical="center" wrapText="1"/>
    </xf>
    <xf numFmtId="165" fontId="16" fillId="0" borderId="18" xfId="4" quotePrefix="1" applyNumberFormat="1" applyFont="1" applyBorder="1" applyAlignment="1">
      <alignment horizontal="right" vertical="center"/>
    </xf>
    <xf numFmtId="165" fontId="16" fillId="0" borderId="0" xfId="4" quotePrefix="1" applyNumberFormat="1" applyFont="1" applyAlignment="1">
      <alignment horizontal="right" vertical="center"/>
    </xf>
    <xf numFmtId="165" fontId="16" fillId="0" borderId="19" xfId="4" quotePrefix="1" applyNumberFormat="1" applyFont="1" applyBorder="1" applyAlignment="1">
      <alignment horizontal="right" vertical="center"/>
    </xf>
    <xf numFmtId="165" fontId="19" fillId="3" borderId="3" xfId="4" applyNumberFormat="1" applyFont="1" applyFill="1" applyBorder="1" applyAlignment="1">
      <alignment horizontal="left" vertical="center" wrapText="1"/>
    </xf>
    <xf numFmtId="165" fontId="19" fillId="3" borderId="3" xfId="4" applyNumberFormat="1" applyFont="1" applyFill="1" applyBorder="1" applyAlignment="1">
      <alignment horizontal="left" vertical="center"/>
    </xf>
    <xf numFmtId="2" fontId="36" fillId="4" borderId="3" xfId="4" applyNumberFormat="1" applyFont="1" applyFill="1" applyBorder="1" applyAlignment="1">
      <alignment horizontal="center" vertical="center"/>
    </xf>
    <xf numFmtId="165" fontId="13" fillId="0" borderId="3" xfId="4" applyNumberFormat="1" applyFont="1" applyFill="1" applyBorder="1" applyAlignment="1">
      <alignment horizontal="left" vertical="center"/>
    </xf>
    <xf numFmtId="165" fontId="16" fillId="0" borderId="43" xfId="4" applyNumberFormat="1" applyFont="1" applyBorder="1" applyAlignment="1">
      <alignment horizontal="center" vertical="center"/>
    </xf>
    <xf numFmtId="165" fontId="16" fillId="0" borderId="44" xfId="4" applyNumberFormat="1" applyFont="1" applyBorder="1" applyAlignment="1">
      <alignment horizontal="center" vertical="center"/>
    </xf>
    <xf numFmtId="165" fontId="16" fillId="0" borderId="28" xfId="4" applyNumberFormat="1" applyFont="1" applyBorder="1" applyAlignment="1">
      <alignment horizontal="right" vertical="center"/>
    </xf>
    <xf numFmtId="165" fontId="16" fillId="0" borderId="17" xfId="4" applyNumberFormat="1" applyFont="1" applyBorder="1" applyAlignment="1">
      <alignment horizontal="right" vertical="center"/>
    </xf>
    <xf numFmtId="165" fontId="9" fillId="0" borderId="3" xfId="4" applyNumberFormat="1" applyFont="1" applyBorder="1" applyAlignment="1">
      <alignment horizontal="center" vertical="center"/>
    </xf>
    <xf numFmtId="165" fontId="9" fillId="0" borderId="13" xfId="4" applyNumberFormat="1" applyFont="1" applyBorder="1" applyAlignment="1">
      <alignment horizontal="center" vertical="center"/>
    </xf>
    <xf numFmtId="165" fontId="9" fillId="0" borderId="15" xfId="4" applyNumberFormat="1" applyFont="1" applyBorder="1" applyAlignment="1">
      <alignment horizontal="center" vertical="center"/>
    </xf>
    <xf numFmtId="2" fontId="9" fillId="0" borderId="2" xfId="4" applyNumberFormat="1" applyFont="1" applyBorder="1" applyAlignment="1">
      <alignment horizontal="center" vertical="center"/>
    </xf>
    <xf numFmtId="2" fontId="9" fillId="0" borderId="31" xfId="4" applyNumberFormat="1" applyFont="1" applyBorder="1" applyAlignment="1">
      <alignment horizontal="center" vertical="center"/>
    </xf>
    <xf numFmtId="2" fontId="9" fillId="0" borderId="11" xfId="4" applyNumberFormat="1" applyFont="1" applyBorder="1" applyAlignment="1">
      <alignment horizontal="center" vertical="center"/>
    </xf>
    <xf numFmtId="165" fontId="8" fillId="0" borderId="2" xfId="4" applyNumberFormat="1" applyFont="1" applyBorder="1" applyAlignment="1">
      <alignment horizontal="center" vertical="center" wrapText="1"/>
    </xf>
    <xf numFmtId="165" fontId="8" fillId="0" borderId="31" xfId="4" applyNumberFormat="1" applyFont="1" applyBorder="1" applyAlignment="1">
      <alignment horizontal="center" vertical="center"/>
    </xf>
    <xf numFmtId="165" fontId="8" fillId="0" borderId="1" xfId="4" applyNumberFormat="1" applyFont="1" applyBorder="1" applyAlignment="1">
      <alignment horizontal="center" vertical="center"/>
    </xf>
    <xf numFmtId="2" fontId="15" fillId="3" borderId="3" xfId="5" applyNumberFormat="1" applyFont="1" applyFill="1" applyBorder="1" applyAlignment="1">
      <alignment vertical="center"/>
    </xf>
    <xf numFmtId="1" fontId="15" fillId="3" borderId="3" xfId="5" applyNumberFormat="1" applyFont="1" applyFill="1" applyBorder="1" applyAlignment="1">
      <alignment horizontal="left" vertical="center"/>
    </xf>
    <xf numFmtId="2" fontId="15" fillId="3" borderId="3" xfId="5" applyNumberFormat="1" applyFont="1" applyFill="1" applyBorder="1" applyAlignment="1">
      <alignment horizontal="left" vertical="center"/>
    </xf>
    <xf numFmtId="1" fontId="16" fillId="0" borderId="43" xfId="5" applyNumberFormat="1" applyFont="1" applyBorder="1" applyAlignment="1">
      <alignment horizontal="center" vertical="center"/>
    </xf>
    <xf numFmtId="1" fontId="16" fillId="0" borderId="44" xfId="5" applyNumberFormat="1" applyFont="1" applyBorder="1" applyAlignment="1">
      <alignment horizontal="right" vertical="center"/>
    </xf>
    <xf numFmtId="1" fontId="16" fillId="0" borderId="44" xfId="5" applyNumberFormat="1" applyFont="1" applyBorder="1" applyAlignment="1">
      <alignment horizontal="center" vertical="center"/>
    </xf>
    <xf numFmtId="1" fontId="14" fillId="0" borderId="28" xfId="5" applyNumberFormat="1" applyFont="1" applyBorder="1" applyAlignment="1">
      <alignment horizontal="right" vertical="center"/>
    </xf>
    <xf numFmtId="1" fontId="14" fillId="0" borderId="17" xfId="5" applyNumberFormat="1" applyFont="1" applyBorder="1" applyAlignment="1">
      <alignment horizontal="right" vertical="center"/>
    </xf>
    <xf numFmtId="1" fontId="37" fillId="4" borderId="3" xfId="5" applyNumberFormat="1" applyFont="1" applyFill="1" applyBorder="1" applyAlignment="1">
      <alignment horizontal="center" vertical="center"/>
    </xf>
    <xf numFmtId="1" fontId="37" fillId="4" borderId="3" xfId="5" applyNumberFormat="1" applyFont="1" applyFill="1" applyBorder="1" applyAlignment="1">
      <alignment horizontal="right" vertical="center" wrapText="1"/>
    </xf>
    <xf numFmtId="167" fontId="37" fillId="4" borderId="3" xfId="5" applyNumberFormat="1" applyFont="1" applyFill="1" applyBorder="1" applyAlignment="1">
      <alignment horizontal="center" vertical="center" wrapText="1"/>
    </xf>
    <xf numFmtId="0" fontId="19" fillId="3" borderId="13" xfId="6" applyFont="1" applyFill="1" applyBorder="1" applyAlignment="1">
      <alignment horizontal="center" vertical="center"/>
    </xf>
    <xf numFmtId="0" fontId="19" fillId="3" borderId="4" xfId="6" applyFont="1" applyFill="1" applyBorder="1" applyAlignment="1">
      <alignment horizontal="center" vertical="center"/>
    </xf>
    <xf numFmtId="0" fontId="19" fillId="3" borderId="15" xfId="6" applyFont="1" applyFill="1" applyBorder="1" applyAlignment="1">
      <alignment horizontal="center" vertical="center"/>
    </xf>
    <xf numFmtId="2" fontId="36" fillId="4" borderId="3" xfId="6" applyNumberFormat="1" applyFont="1" applyFill="1" applyBorder="1" applyAlignment="1">
      <alignment horizontal="center" vertical="center"/>
    </xf>
    <xf numFmtId="165" fontId="16" fillId="0" borderId="43" xfId="0" applyFont="1" applyBorder="1" applyAlignment="1">
      <alignment horizontal="center" vertical="center" wrapText="1"/>
    </xf>
    <xf numFmtId="165" fontId="18" fillId="0" borderId="44" xfId="0" applyFont="1" applyBorder="1" applyAlignment="1">
      <alignment horizontal="center" vertical="center" wrapText="1"/>
    </xf>
    <xf numFmtId="165" fontId="14" fillId="0" borderId="28" xfId="0" applyFont="1" applyBorder="1" applyAlignment="1">
      <alignment horizontal="right" vertical="top" wrapText="1"/>
    </xf>
    <xf numFmtId="165" fontId="13" fillId="0" borderId="17" xfId="0" applyFont="1" applyBorder="1" applyAlignment="1">
      <alignment horizontal="right" vertical="top" wrapText="1"/>
    </xf>
    <xf numFmtId="0" fontId="13" fillId="0" borderId="3" xfId="6" applyFont="1" applyBorder="1" applyAlignment="1">
      <alignment horizontal="left" vertical="center"/>
    </xf>
    <xf numFmtId="0" fontId="36" fillId="4" borderId="3" xfId="6" applyFont="1" applyFill="1" applyBorder="1" applyAlignment="1">
      <alignment horizontal="center" vertical="center"/>
    </xf>
    <xf numFmtId="0" fontId="13" fillId="0" borderId="13" xfId="6" applyFont="1" applyBorder="1" applyAlignment="1">
      <alignment horizontal="center" vertical="center"/>
    </xf>
    <xf numFmtId="0" fontId="13" fillId="0" borderId="4" xfId="6" applyFont="1" applyBorder="1" applyAlignment="1">
      <alignment horizontal="center" vertical="center"/>
    </xf>
    <xf numFmtId="0" fontId="13" fillId="0" borderId="15" xfId="6" applyFont="1" applyBorder="1" applyAlignment="1">
      <alignment horizontal="center" vertical="center"/>
    </xf>
    <xf numFmtId="165" fontId="16" fillId="0" borderId="43" xfId="0" applyFont="1" applyBorder="1" applyAlignment="1">
      <alignment horizontal="center" vertical="center"/>
    </xf>
    <xf numFmtId="165" fontId="16" fillId="0" borderId="44" xfId="0" applyFont="1" applyBorder="1" applyAlignment="1">
      <alignment horizontal="center" vertical="center"/>
    </xf>
    <xf numFmtId="165" fontId="16" fillId="0" borderId="45" xfId="0" applyFont="1" applyBorder="1" applyAlignment="1">
      <alignment horizontal="center" vertical="center"/>
    </xf>
    <xf numFmtId="165" fontId="16" fillId="0" borderId="28" xfId="0" applyFont="1" applyBorder="1" applyAlignment="1">
      <alignment horizontal="right" vertical="center" wrapText="1"/>
    </xf>
    <xf numFmtId="165" fontId="16" fillId="0" borderId="17" xfId="0" applyFont="1" applyBorder="1" applyAlignment="1">
      <alignment horizontal="right" vertical="center" wrapText="1"/>
    </xf>
    <xf numFmtId="165" fontId="16" fillId="0" borderId="35" xfId="0" applyFont="1" applyBorder="1" applyAlignment="1">
      <alignment horizontal="right" vertical="center" wrapText="1"/>
    </xf>
    <xf numFmtId="1" fontId="35" fillId="4" borderId="3" xfId="7" applyNumberFormat="1" applyFont="1" applyFill="1" applyBorder="1" applyAlignment="1">
      <alignment horizontal="center" vertical="center"/>
    </xf>
    <xf numFmtId="0" fontId="16" fillId="0" borderId="54" xfId="7" applyFont="1" applyBorder="1" applyAlignment="1">
      <alignment horizontal="center" vertical="center"/>
    </xf>
    <xf numFmtId="0" fontId="16" fillId="0" borderId="55" xfId="7" applyFont="1" applyBorder="1" applyAlignment="1">
      <alignment horizontal="center" vertical="center"/>
    </xf>
    <xf numFmtId="0" fontId="16" fillId="0" borderId="56" xfId="7" applyFont="1" applyBorder="1" applyAlignment="1">
      <alignment horizontal="center" vertical="center"/>
    </xf>
    <xf numFmtId="0" fontId="36" fillId="4" borderId="3" xfId="7" applyFont="1" applyFill="1" applyBorder="1" applyAlignment="1">
      <alignment horizontal="left" vertical="center"/>
    </xf>
    <xf numFmtId="0" fontId="13" fillId="0" borderId="20" xfId="13" applyFont="1" applyBorder="1" applyAlignment="1">
      <alignment horizontal="justify" vertical="center" wrapText="1"/>
    </xf>
    <xf numFmtId="0" fontId="13" fillId="0" borderId="21" xfId="13" applyFont="1" applyBorder="1" applyAlignment="1">
      <alignment horizontal="justify" vertical="center" wrapText="1"/>
    </xf>
    <xf numFmtId="0" fontId="13" fillId="0" borderId="22" xfId="13" applyFont="1" applyBorder="1" applyAlignment="1">
      <alignment horizontal="justify" vertical="center" wrapText="1"/>
    </xf>
    <xf numFmtId="0" fontId="17" fillId="0" borderId="13" xfId="6" applyFont="1" applyBorder="1" applyAlignment="1">
      <alignment horizontal="center" vertical="center" wrapText="1"/>
    </xf>
    <xf numFmtId="0" fontId="17" fillId="0" borderId="4" xfId="6" applyFont="1" applyBorder="1" applyAlignment="1">
      <alignment horizontal="center" vertical="center" wrapText="1"/>
    </xf>
    <xf numFmtId="0" fontId="17" fillId="0" borderId="15" xfId="6" applyFont="1" applyBorder="1" applyAlignment="1">
      <alignment horizontal="center" vertical="center" wrapText="1"/>
    </xf>
    <xf numFmtId="0" fontId="27" fillId="0" borderId="43" xfId="6" applyFont="1" applyBorder="1" applyAlignment="1">
      <alignment horizontal="center" vertical="center"/>
    </xf>
    <xf numFmtId="0" fontId="27" fillId="0" borderId="44" xfId="6" applyFont="1" applyBorder="1" applyAlignment="1">
      <alignment horizontal="center" vertical="center"/>
    </xf>
    <xf numFmtId="0" fontId="27" fillId="0" borderId="45" xfId="6" applyFont="1" applyBorder="1" applyAlignment="1">
      <alignment horizontal="center" vertical="center"/>
    </xf>
    <xf numFmtId="0" fontId="38" fillId="4" borderId="3" xfId="6" applyFont="1" applyFill="1" applyBorder="1" applyAlignment="1">
      <alignment horizontal="center" vertical="center"/>
    </xf>
    <xf numFmtId="0" fontId="38" fillId="4" borderId="3" xfId="6" applyFont="1" applyFill="1" applyBorder="1" applyAlignment="1">
      <alignment horizontal="right" vertical="center"/>
    </xf>
    <xf numFmtId="0" fontId="23" fillId="0" borderId="13" xfId="6" applyFont="1" applyBorder="1" applyAlignment="1">
      <alignment horizontal="center" vertical="center" wrapText="1"/>
    </xf>
    <xf numFmtId="0" fontId="23" fillId="0" borderId="4" xfId="6" applyFont="1" applyBorder="1" applyAlignment="1">
      <alignment horizontal="center" vertical="center" wrapText="1"/>
    </xf>
    <xf numFmtId="0" fontId="23" fillId="0" borderId="15" xfId="6" applyFont="1" applyBorder="1" applyAlignment="1">
      <alignment horizontal="center" vertical="center" wrapText="1"/>
    </xf>
    <xf numFmtId="0" fontId="17" fillId="0" borderId="13" xfId="13" applyFont="1" applyBorder="1" applyAlignment="1">
      <alignment horizontal="center" vertical="center" wrapText="1"/>
    </xf>
    <xf numFmtId="0" fontId="17" fillId="0" borderId="4" xfId="13" applyFont="1" applyBorder="1" applyAlignment="1">
      <alignment horizontal="center" vertical="center" wrapText="1"/>
    </xf>
    <xf numFmtId="0" fontId="17" fillId="0" borderId="15" xfId="13" applyFont="1" applyBorder="1" applyAlignment="1">
      <alignment horizontal="center" vertical="center" wrapText="1"/>
    </xf>
    <xf numFmtId="0" fontId="17" fillId="0" borderId="3" xfId="6" applyFont="1" applyBorder="1" applyAlignment="1">
      <alignment horizontal="center" vertical="center" wrapText="1"/>
    </xf>
    <xf numFmtId="0" fontId="15" fillId="0" borderId="13" xfId="6" applyFont="1" applyBorder="1" applyAlignment="1">
      <alignment horizontal="center" vertical="center" wrapText="1"/>
    </xf>
    <xf numFmtId="0" fontId="15" fillId="0" borderId="4" xfId="6" applyFont="1" applyBorder="1" applyAlignment="1">
      <alignment horizontal="center" vertical="center" wrapText="1"/>
    </xf>
    <xf numFmtId="0" fontId="15" fillId="0" borderId="15" xfId="6" applyFont="1" applyBorder="1" applyAlignment="1">
      <alignment horizontal="center" vertical="center" wrapText="1"/>
    </xf>
  </cellXfs>
  <cellStyles count="14">
    <cellStyle name="Comma 2" xfId="12"/>
    <cellStyle name="Normal" xfId="0" builtinId="0"/>
    <cellStyle name="Normal 2" xfId="1"/>
    <cellStyle name="Normal 3" xfId="11"/>
    <cellStyle name="Normal 4" xfId="2"/>
    <cellStyle name="Normal 4 2" xfId="9"/>
    <cellStyle name="Normal_CD_2Master-Res0607 2 2" xfId="3"/>
    <cellStyle name="Normal_CD_2Master-Res0607_DATA ENTRY 3" xfId="4"/>
    <cellStyle name="Normal_CD_2Master-Res0607_DATA ENTRY 3 2" xfId="10"/>
    <cellStyle name="Normal_T2.4-02" xfId="5"/>
    <cellStyle name="Normal_T2.5 &amp; 2.6" xfId="6"/>
    <cellStyle name="Normal_T2.5 &amp; 2.6 2" xfId="7"/>
    <cellStyle name="Normal_T2.5 &amp; 2.6 2 2" xfId="13"/>
    <cellStyle name="Percent" xfId="8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CO PC13" id="{42D7F8E2-9E77-41FB-A77D-18AE6520BFE5}" userId="S::ccopc13@COALK.onmicrosoft.com::89096f4d-b9be-4431-b716-540fd05a6eb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6"/>
  <sheetViews>
    <sheetView showWhiteSpace="0" zoomScale="115" zoomScaleNormal="115" zoomScaleSheetLayoutView="115" workbookViewId="0">
      <selection activeCell="J13" sqref="J13"/>
    </sheetView>
  </sheetViews>
  <sheetFormatPr defaultColWidth="9" defaultRowHeight="12.75"/>
  <cols>
    <col min="1" max="1" width="27.25" style="41" customWidth="1"/>
    <col min="2" max="2" width="12.375" style="41" customWidth="1"/>
    <col min="3" max="3" width="10.625" style="41" customWidth="1"/>
    <col min="4" max="4" width="10" style="41" customWidth="1"/>
    <col min="5" max="5" width="11.125" style="41" customWidth="1"/>
    <col min="6" max="6" width="11.5" style="62" customWidth="1"/>
    <col min="7" max="7" width="10.5" style="41" bestFit="1" customWidth="1"/>
    <col min="8" max="16384" width="9" style="41"/>
  </cols>
  <sheetData>
    <row r="1" spans="1:10" ht="23.45" customHeight="1">
      <c r="A1" s="375" t="s">
        <v>522</v>
      </c>
      <c r="B1" s="376"/>
      <c r="C1" s="376"/>
      <c r="D1" s="376"/>
      <c r="E1" s="376"/>
      <c r="F1" s="377"/>
    </row>
    <row r="2" spans="1:10" ht="19.899999999999999" customHeight="1">
      <c r="A2" s="378" t="s">
        <v>438</v>
      </c>
      <c r="B2" s="379"/>
      <c r="C2" s="379"/>
      <c r="D2" s="379"/>
      <c r="E2" s="379"/>
      <c r="F2" s="380"/>
    </row>
    <row r="3" spans="1:10" s="42" customFormat="1" ht="15" customHeight="1">
      <c r="A3" s="385" t="s">
        <v>55</v>
      </c>
      <c r="B3" s="387" t="s">
        <v>4</v>
      </c>
      <c r="C3" s="383" t="s">
        <v>418</v>
      </c>
      <c r="D3" s="383"/>
      <c r="E3" s="383"/>
      <c r="F3" s="384"/>
    </row>
    <row r="4" spans="1:10" s="42" customFormat="1" ht="15" customHeight="1">
      <c r="A4" s="386"/>
      <c r="B4" s="388"/>
      <c r="C4" s="117" t="s">
        <v>1</v>
      </c>
      <c r="D4" s="118" t="s">
        <v>0</v>
      </c>
      <c r="E4" s="118" t="s">
        <v>2</v>
      </c>
      <c r="F4" s="119" t="s">
        <v>3</v>
      </c>
    </row>
    <row r="5" spans="1:10" s="49" customFormat="1" ht="16.899999999999999" customHeight="1">
      <c r="A5" s="71" t="s">
        <v>248</v>
      </c>
      <c r="B5" s="72" t="s">
        <v>249</v>
      </c>
      <c r="C5" s="73" t="s">
        <v>250</v>
      </c>
      <c r="D5" s="74" t="s">
        <v>251</v>
      </c>
      <c r="E5" s="74" t="s">
        <v>252</v>
      </c>
      <c r="F5" s="75" t="s">
        <v>253</v>
      </c>
    </row>
    <row r="6" spans="1:10" s="42" customFormat="1" ht="15" customHeight="1">
      <c r="A6" s="381" t="s">
        <v>57</v>
      </c>
      <c r="B6" s="209" t="s">
        <v>405</v>
      </c>
      <c r="C6" s="210">
        <v>4667.75</v>
      </c>
      <c r="D6" s="211">
        <v>645.30999999999995</v>
      </c>
      <c r="E6" s="211">
        <v>0</v>
      </c>
      <c r="F6" s="212">
        <f t="shared" ref="F6:F8" si="0">SUM(C6:E6)</f>
        <v>5313.0599999999995</v>
      </c>
    </row>
    <row r="7" spans="1:10" s="42" customFormat="1" ht="15" customHeight="1">
      <c r="A7" s="381"/>
      <c r="B7" s="206" t="s">
        <v>410</v>
      </c>
      <c r="C7" s="213">
        <v>4667.75</v>
      </c>
      <c r="D7" s="214">
        <v>645.30999999999995</v>
      </c>
      <c r="E7" s="214">
        <v>0</v>
      </c>
      <c r="F7" s="215">
        <f t="shared" si="0"/>
        <v>5313.0599999999995</v>
      </c>
      <c r="G7" s="216"/>
    </row>
    <row r="8" spans="1:10" s="42" customFormat="1" ht="15" customHeight="1">
      <c r="A8" s="381"/>
      <c r="B8" s="206" t="s">
        <v>440</v>
      </c>
      <c r="C8" s="213">
        <v>4672.9799999999996</v>
      </c>
      <c r="D8" s="214">
        <v>645.30999999999995</v>
      </c>
      <c r="E8" s="214">
        <v>0</v>
      </c>
      <c r="F8" s="215">
        <f t="shared" si="0"/>
        <v>5318.2899999999991</v>
      </c>
      <c r="G8" s="216"/>
    </row>
    <row r="9" spans="1:10" s="42" customFormat="1" ht="15" customHeight="1">
      <c r="A9" s="381"/>
      <c r="B9" s="207" t="s">
        <v>466</v>
      </c>
      <c r="C9" s="233">
        <v>5132.6500000000005</v>
      </c>
      <c r="D9" s="234">
        <v>185.64</v>
      </c>
      <c r="E9" s="234">
        <v>0</v>
      </c>
      <c r="F9" s="215">
        <f>SUM(C9:E9)</f>
        <v>5318.2900000000009</v>
      </c>
      <c r="G9" s="216"/>
    </row>
    <row r="10" spans="1:10" s="42" customFormat="1" ht="15" customHeight="1">
      <c r="A10" s="381"/>
      <c r="B10" s="48" t="s">
        <v>521</v>
      </c>
      <c r="C10" s="235">
        <f>'2.3'!E264</f>
        <v>5132.6500000000005</v>
      </c>
      <c r="D10" s="235">
        <f>'2.3'!F264</f>
        <v>310.76</v>
      </c>
      <c r="E10" s="235">
        <f>'2.3'!G264</f>
        <v>0</v>
      </c>
      <c r="F10" s="215">
        <f>SUM(C10:E10)</f>
        <v>5443.4100000000008</v>
      </c>
      <c r="G10" s="216"/>
    </row>
    <row r="11" spans="1:10" s="42" customFormat="1" ht="15" customHeight="1">
      <c r="A11" s="382"/>
      <c r="B11" s="236" t="s">
        <v>536</v>
      </c>
      <c r="C11" s="217">
        <v>5132.6500000000005</v>
      </c>
      <c r="D11" s="218">
        <v>310.76</v>
      </c>
      <c r="E11" s="218">
        <v>0</v>
      </c>
      <c r="F11" s="219">
        <f>SUM(C11:E11)</f>
        <v>5443.4100000000008</v>
      </c>
      <c r="G11" s="220"/>
      <c r="H11" s="220"/>
      <c r="I11" s="220"/>
      <c r="J11" s="220"/>
    </row>
    <row r="12" spans="1:10" s="42" customFormat="1" ht="15" customHeight="1">
      <c r="A12" s="381" t="s">
        <v>58</v>
      </c>
      <c r="B12" s="209" t="s">
        <v>405</v>
      </c>
      <c r="C12" s="210">
        <v>14875.550000000001</v>
      </c>
      <c r="D12" s="211">
        <v>11245.130000000001</v>
      </c>
      <c r="E12" s="211">
        <v>1862.8599999999997</v>
      </c>
      <c r="F12" s="212">
        <f>SUM(C12:E12)</f>
        <v>27983.54</v>
      </c>
      <c r="G12" s="220"/>
      <c r="H12" s="244"/>
      <c r="J12" s="237"/>
    </row>
    <row r="13" spans="1:10" s="42" customFormat="1" ht="15" customHeight="1">
      <c r="A13" s="381"/>
      <c r="B13" s="206" t="s">
        <v>410</v>
      </c>
      <c r="C13" s="213">
        <v>14971.6</v>
      </c>
      <c r="D13" s="214">
        <v>11245.130000000001</v>
      </c>
      <c r="E13" s="214">
        <v>1862.8599999999997</v>
      </c>
      <c r="F13" s="215">
        <f>SUM(C13:E13)</f>
        <v>28079.590000000004</v>
      </c>
      <c r="G13" s="220"/>
      <c r="H13" s="244"/>
    </row>
    <row r="14" spans="1:10" s="42" customFormat="1" ht="15" customHeight="1">
      <c r="A14" s="381"/>
      <c r="B14" s="206" t="s">
        <v>440</v>
      </c>
      <c r="C14" s="213">
        <v>15670.27</v>
      </c>
      <c r="D14" s="214">
        <v>10647.9</v>
      </c>
      <c r="E14" s="214">
        <v>1761.42</v>
      </c>
      <c r="F14" s="215">
        <f>SUM(C14:E14)+1</f>
        <v>28080.589999999997</v>
      </c>
      <c r="G14" s="216"/>
      <c r="H14" s="244"/>
    </row>
    <row r="15" spans="1:10" s="42" customFormat="1" ht="15" customHeight="1">
      <c r="A15" s="381"/>
      <c r="B15" s="206" t="s">
        <v>466</v>
      </c>
      <c r="C15" s="213">
        <v>16499.509999999998</v>
      </c>
      <c r="D15" s="214">
        <v>10266.18</v>
      </c>
      <c r="E15" s="214">
        <v>1761.4299999999996</v>
      </c>
      <c r="F15" s="215">
        <f>SUM(C15:E15)</f>
        <v>28527.119999999999</v>
      </c>
      <c r="G15" s="216"/>
      <c r="H15" s="244"/>
    </row>
    <row r="16" spans="1:10" s="42" customFormat="1" ht="15" customHeight="1">
      <c r="A16" s="381"/>
      <c r="B16" s="207" t="s">
        <v>521</v>
      </c>
      <c r="C16" s="233">
        <v>17401.87</v>
      </c>
      <c r="D16" s="234">
        <v>10408.700000000001</v>
      </c>
      <c r="E16" s="234">
        <v>1761.4299999999996</v>
      </c>
      <c r="F16" s="215">
        <f t="shared" ref="F16:F17" si="1">SUM(C16:E16)</f>
        <v>29572</v>
      </c>
      <c r="G16" s="216"/>
    </row>
    <row r="17" spans="1:10" s="42" customFormat="1" ht="15" customHeight="1">
      <c r="A17" s="382"/>
      <c r="B17" s="236" t="s">
        <v>536</v>
      </c>
      <c r="C17" s="217">
        <v>17815.46</v>
      </c>
      <c r="D17" s="218">
        <v>10394.950000000001</v>
      </c>
      <c r="E17" s="218">
        <v>1921.6799999999996</v>
      </c>
      <c r="F17" s="219">
        <f t="shared" si="1"/>
        <v>30132.09</v>
      </c>
      <c r="G17" s="216"/>
    </row>
    <row r="18" spans="1:10" s="42" customFormat="1" ht="15" customHeight="1">
      <c r="A18" s="381" t="s">
        <v>65</v>
      </c>
      <c r="B18" s="209" t="s">
        <v>405</v>
      </c>
      <c r="C18" s="210">
        <v>519.43999999999994</v>
      </c>
      <c r="D18" s="211">
        <v>994.87</v>
      </c>
      <c r="E18" s="211">
        <v>193.20999999999998</v>
      </c>
      <c r="F18" s="212">
        <f t="shared" ref="F18:F23" si="2">SUM(C18:E18)</f>
        <v>1707.52</v>
      </c>
    </row>
    <row r="19" spans="1:10" s="42" customFormat="1" ht="15" customHeight="1">
      <c r="A19" s="381"/>
      <c r="B19" s="206" t="s">
        <v>410</v>
      </c>
      <c r="C19" s="213">
        <v>529.67999999999995</v>
      </c>
      <c r="D19" s="214">
        <v>991.5100000000001</v>
      </c>
      <c r="E19" s="214">
        <v>186.32999999999998</v>
      </c>
      <c r="F19" s="215">
        <f t="shared" si="2"/>
        <v>1707.52</v>
      </c>
      <c r="G19" s="220"/>
      <c r="I19" s="208"/>
    </row>
    <row r="20" spans="1:10" s="42" customFormat="1" ht="15" customHeight="1">
      <c r="A20" s="381"/>
      <c r="B20" s="206" t="s">
        <v>440</v>
      </c>
      <c r="C20" s="213">
        <v>529.67999999999995</v>
      </c>
      <c r="D20" s="214">
        <v>991.51</v>
      </c>
      <c r="E20" s="214">
        <v>186.33</v>
      </c>
      <c r="F20" s="215">
        <f t="shared" si="2"/>
        <v>1707.52</v>
      </c>
      <c r="G20" s="220"/>
      <c r="I20" s="208"/>
    </row>
    <row r="21" spans="1:10" s="42" customFormat="1" ht="15" customHeight="1">
      <c r="A21" s="381"/>
      <c r="B21" s="206" t="s">
        <v>466</v>
      </c>
      <c r="C21" s="213">
        <v>529.67999999999995</v>
      </c>
      <c r="D21" s="214">
        <v>1081.4700000000003</v>
      </c>
      <c r="E21" s="214">
        <v>186.32999999999998</v>
      </c>
      <c r="F21" s="215">
        <f t="shared" si="2"/>
        <v>1797.48</v>
      </c>
      <c r="G21" s="216"/>
    </row>
    <row r="22" spans="1:10" s="42" customFormat="1" ht="15" customHeight="1">
      <c r="A22" s="381"/>
      <c r="B22" s="207" t="s">
        <v>521</v>
      </c>
      <c r="C22" s="233">
        <v>529.67999999999995</v>
      </c>
      <c r="D22" s="234">
        <v>1081.4700000000003</v>
      </c>
      <c r="E22" s="234">
        <v>186.32999999999998</v>
      </c>
      <c r="F22" s="215">
        <f t="shared" si="2"/>
        <v>1797.48</v>
      </c>
      <c r="G22" s="216"/>
    </row>
    <row r="23" spans="1:10" s="42" customFormat="1" ht="15" customHeight="1">
      <c r="A23" s="382"/>
      <c r="B23" s="236" t="s">
        <v>536</v>
      </c>
      <c r="C23" s="217">
        <v>529.67999999999995</v>
      </c>
      <c r="D23" s="218">
        <v>1081.4700000000003</v>
      </c>
      <c r="E23" s="218">
        <v>186.32999999999998</v>
      </c>
      <c r="F23" s="215">
        <f t="shared" si="2"/>
        <v>1797.48</v>
      </c>
      <c r="G23" s="216"/>
    </row>
    <row r="24" spans="1:10" s="42" customFormat="1" ht="15" customHeight="1">
      <c r="A24" s="66" t="s">
        <v>406</v>
      </c>
      <c r="B24" s="209" t="s">
        <v>405</v>
      </c>
      <c r="C24" s="210">
        <v>143398.09999999998</v>
      </c>
      <c r="D24" s="211">
        <v>137506.65000000002</v>
      </c>
      <c r="E24" s="211">
        <v>28111.97</v>
      </c>
      <c r="F24" s="212">
        <f>SUM(C24:E24)</f>
        <v>309016.71999999997</v>
      </c>
    </row>
    <row r="25" spans="1:10" s="42" customFormat="1" ht="15" customHeight="1">
      <c r="A25" s="66"/>
      <c r="B25" s="206" t="s">
        <v>410</v>
      </c>
      <c r="C25" s="213">
        <v>157009.91</v>
      </c>
      <c r="D25" s="214">
        <v>134067.09000000003</v>
      </c>
      <c r="E25" s="214">
        <v>25948.799999999996</v>
      </c>
      <c r="F25" s="215">
        <f t="shared" ref="F25" si="3">SUM(C25:E25)</f>
        <v>317025.8</v>
      </c>
      <c r="G25" s="220"/>
      <c r="I25" s="208"/>
    </row>
    <row r="26" spans="1:10" s="42" customFormat="1" ht="15" customHeight="1">
      <c r="A26" s="66"/>
      <c r="B26" s="206" t="s">
        <v>440</v>
      </c>
      <c r="C26" s="213">
        <v>166232.38999999998</v>
      </c>
      <c r="D26" s="214">
        <v>134967.46000000002</v>
      </c>
      <c r="E26" s="214">
        <v>25106.21</v>
      </c>
      <c r="F26" s="215">
        <f>SUM(C26:E26)</f>
        <v>326306.06</v>
      </c>
      <c r="G26" s="220"/>
      <c r="I26" s="208"/>
    </row>
    <row r="27" spans="1:10" s="42" customFormat="1" ht="15" customHeight="1">
      <c r="A27" s="66"/>
      <c r="B27" s="206" t="s">
        <v>466</v>
      </c>
      <c r="C27" s="213">
        <v>177742.06</v>
      </c>
      <c r="D27" s="214">
        <v>140148.76999999999</v>
      </c>
      <c r="E27" s="214">
        <v>24673.559999999998</v>
      </c>
      <c r="F27" s="215">
        <f>SUM(C27:E27)</f>
        <v>342564.38999999996</v>
      </c>
      <c r="G27" s="216"/>
    </row>
    <row r="28" spans="1:10" s="42" customFormat="1" ht="15" customHeight="1">
      <c r="A28" s="66"/>
      <c r="B28" s="206" t="s">
        <v>521</v>
      </c>
      <c r="C28" s="233">
        <v>189142.96</v>
      </c>
      <c r="D28" s="234">
        <v>136915.6</v>
      </c>
      <c r="E28" s="234">
        <v>26549.89</v>
      </c>
      <c r="F28" s="215">
        <f t="shared" ref="F28" si="4">SUM(C28:E28)</f>
        <v>352608.45</v>
      </c>
      <c r="G28" s="216"/>
    </row>
    <row r="29" spans="1:10" s="42" customFormat="1" ht="15" customHeight="1">
      <c r="A29" s="230"/>
      <c r="B29" s="206" t="s">
        <v>536</v>
      </c>
      <c r="C29" s="217">
        <v>196934.55000000002</v>
      </c>
      <c r="D29" s="218">
        <v>137260.88999999998</v>
      </c>
      <c r="E29" s="218">
        <v>29147.03</v>
      </c>
      <c r="F29" s="215">
        <v>363342.47</v>
      </c>
      <c r="G29" s="220"/>
      <c r="H29" s="220"/>
      <c r="I29" s="220"/>
      <c r="J29" s="220"/>
    </row>
    <row r="30" spans="1:10" s="43" customFormat="1" ht="15" customHeight="1">
      <c r="A30" s="231" t="s">
        <v>3</v>
      </c>
      <c r="B30" s="222" t="s">
        <v>405</v>
      </c>
      <c r="C30" s="223">
        <v>163460.83999999997</v>
      </c>
      <c r="D30" s="223">
        <v>150391.96000000002</v>
      </c>
      <c r="E30" s="223">
        <v>30168.04</v>
      </c>
      <c r="F30" s="223">
        <v>344020.83999999997</v>
      </c>
      <c r="G30" s="221"/>
    </row>
    <row r="31" spans="1:10" s="43" customFormat="1" ht="15" customHeight="1">
      <c r="A31" s="231"/>
      <c r="B31" s="222" t="s">
        <v>410</v>
      </c>
      <c r="C31" s="223">
        <f>C7+C13+C19+C25</f>
        <v>177178.94</v>
      </c>
      <c r="D31" s="223">
        <f>D7+D13+D19+D25</f>
        <v>146949.04000000004</v>
      </c>
      <c r="E31" s="223">
        <f>E7+E13+E19+E25</f>
        <v>27997.989999999994</v>
      </c>
      <c r="F31" s="224">
        <f>F7+F13+F19+F25</f>
        <v>352125.97</v>
      </c>
      <c r="G31" s="221"/>
      <c r="H31" s="221"/>
      <c r="I31" s="221"/>
      <c r="J31" s="221"/>
    </row>
    <row r="32" spans="1:10" s="43" customFormat="1" ht="15" customHeight="1">
      <c r="A32" s="231"/>
      <c r="B32" s="222" t="s">
        <v>440</v>
      </c>
      <c r="C32" s="223">
        <f t="shared" ref="C32:F33" si="5">(C8+C14+C20+C26)</f>
        <v>187105.31999999998</v>
      </c>
      <c r="D32" s="223">
        <f t="shared" si="5"/>
        <v>147252.18000000002</v>
      </c>
      <c r="E32" s="223">
        <f t="shared" si="5"/>
        <v>27053.96</v>
      </c>
      <c r="F32" s="224">
        <f t="shared" si="5"/>
        <v>361412.45999999996</v>
      </c>
      <c r="G32" s="221"/>
      <c r="H32" s="221"/>
      <c r="I32" s="221"/>
      <c r="J32" s="221"/>
    </row>
    <row r="33" spans="1:10" s="43" customFormat="1" ht="15" customHeight="1">
      <c r="A33" s="231"/>
      <c r="B33" s="222" t="s">
        <v>466</v>
      </c>
      <c r="C33" s="223">
        <f t="shared" si="5"/>
        <v>199903.9</v>
      </c>
      <c r="D33" s="223">
        <f t="shared" si="5"/>
        <v>151682.06</v>
      </c>
      <c r="E33" s="223">
        <f t="shared" si="5"/>
        <v>26621.319999999996</v>
      </c>
      <c r="F33" s="224">
        <f t="shared" si="5"/>
        <v>378207.27999999997</v>
      </c>
      <c r="G33" s="221"/>
      <c r="H33" s="221"/>
      <c r="I33" s="221"/>
      <c r="J33" s="221"/>
    </row>
    <row r="34" spans="1:10" s="43" customFormat="1" ht="15" customHeight="1">
      <c r="A34" s="231"/>
      <c r="B34" s="222" t="s">
        <v>521</v>
      </c>
      <c r="C34" s="223">
        <f t="shared" ref="C34:E35" si="6">C10+C16+C22+C28</f>
        <v>212207.16</v>
      </c>
      <c r="D34" s="223">
        <f t="shared" si="6"/>
        <v>148716.53</v>
      </c>
      <c r="E34" s="223">
        <f t="shared" si="6"/>
        <v>28497.649999999998</v>
      </c>
      <c r="F34" s="224">
        <f t="shared" ref="F34" si="7">SUM(C34:E34)</f>
        <v>389421.34</v>
      </c>
      <c r="G34" s="221"/>
      <c r="H34" s="221"/>
      <c r="I34" s="221"/>
      <c r="J34" s="221"/>
    </row>
    <row r="35" spans="1:10" s="43" customFormat="1" ht="15" customHeight="1">
      <c r="A35" s="232"/>
      <c r="B35" s="222" t="s">
        <v>536</v>
      </c>
      <c r="C35" s="223">
        <f t="shared" si="6"/>
        <v>220412.34000000003</v>
      </c>
      <c r="D35" s="223">
        <f t="shared" si="6"/>
        <v>149048.06999999998</v>
      </c>
      <c r="E35" s="223">
        <f t="shared" si="6"/>
        <v>31255.039999999997</v>
      </c>
      <c r="F35" s="245">
        <f>F11+F17+F23+F29</f>
        <v>400715.44999999995</v>
      </c>
      <c r="G35" s="221"/>
      <c r="H35" s="221"/>
      <c r="I35" s="221"/>
      <c r="J35" s="221"/>
    </row>
    <row r="36" spans="1:10" ht="12.75" customHeight="1">
      <c r="F36" s="41"/>
    </row>
    <row r="37" spans="1:10" ht="15.75" customHeight="1">
      <c r="F37" s="41"/>
    </row>
    <row r="38" spans="1:10" ht="15.75" customHeight="1">
      <c r="F38" s="41"/>
    </row>
    <row r="39" spans="1:10" ht="15.75" customHeight="1">
      <c r="F39" s="41"/>
    </row>
    <row r="40" spans="1:10" ht="15.75" customHeight="1">
      <c r="F40" s="41"/>
    </row>
    <row r="41" spans="1:10" ht="15.75" customHeight="1">
      <c r="F41" s="41"/>
    </row>
    <row r="42" spans="1:10" ht="15.75" customHeight="1">
      <c r="F42" s="41"/>
    </row>
    <row r="43" spans="1:10" ht="15.75" customHeight="1">
      <c r="F43" s="41"/>
    </row>
    <row r="44" spans="1:10" ht="15.75" customHeight="1">
      <c r="F44" s="41"/>
    </row>
    <row r="45" spans="1:10" ht="15.75" customHeight="1">
      <c r="F45" s="41"/>
    </row>
    <row r="46" spans="1:10" ht="15.75" customHeight="1">
      <c r="F46" s="41"/>
    </row>
    <row r="47" spans="1:10" ht="15.75" customHeight="1">
      <c r="F47" s="41"/>
    </row>
    <row r="48" spans="1:10" ht="15.75" customHeight="1">
      <c r="F48" s="41"/>
    </row>
    <row r="49" spans="3:8" ht="15.75" customHeight="1">
      <c r="F49" s="41"/>
    </row>
    <row r="50" spans="3:8">
      <c r="F50" s="41"/>
    </row>
    <row r="51" spans="3:8" ht="18.75" customHeight="1">
      <c r="F51" s="41"/>
    </row>
    <row r="52" spans="3:8">
      <c r="F52" s="41"/>
    </row>
    <row r="53" spans="3:8">
      <c r="C53" s="44"/>
      <c r="D53" s="44"/>
      <c r="E53" s="44"/>
      <c r="F53" s="44"/>
    </row>
    <row r="54" spans="3:8">
      <c r="C54" s="44"/>
      <c r="D54" s="44"/>
      <c r="E54" s="44"/>
      <c r="F54" s="44"/>
      <c r="H54" s="44"/>
    </row>
    <row r="55" spans="3:8">
      <c r="C55" s="44"/>
      <c r="D55" s="44"/>
      <c r="E55" s="44"/>
      <c r="F55" s="44"/>
      <c r="H55" s="44"/>
    </row>
    <row r="56" spans="3:8">
      <c r="C56" s="44"/>
      <c r="D56" s="44"/>
      <c r="E56" s="44"/>
      <c r="F56" s="44"/>
      <c r="H56" s="44"/>
    </row>
    <row r="57" spans="3:8">
      <c r="C57" s="44"/>
      <c r="D57" s="44"/>
      <c r="E57" s="44"/>
      <c r="F57" s="44"/>
      <c r="H57" s="44"/>
    </row>
    <row r="58" spans="3:8">
      <c r="C58" s="44"/>
      <c r="D58" s="44"/>
      <c r="E58" s="44"/>
      <c r="F58" s="44"/>
    </row>
    <row r="59" spans="3:8">
      <c r="C59" s="44"/>
      <c r="D59" s="44"/>
      <c r="E59" s="44"/>
      <c r="F59" s="44"/>
    </row>
    <row r="60" spans="3:8">
      <c r="C60" s="63"/>
    </row>
    <row r="61" spans="3:8">
      <c r="C61" s="63"/>
      <c r="D61" s="63"/>
      <c r="E61" s="63"/>
      <c r="F61" s="64"/>
    </row>
    <row r="64" spans="3:8">
      <c r="C64" s="226"/>
      <c r="D64" s="226"/>
      <c r="E64" s="226"/>
    </row>
    <row r="65" spans="3:6">
      <c r="D65" s="62"/>
    </row>
    <row r="66" spans="3:6">
      <c r="C66" s="44"/>
      <c r="D66" s="44"/>
      <c r="E66" s="44"/>
      <c r="F66" s="65"/>
    </row>
  </sheetData>
  <mergeCells count="8">
    <mergeCell ref="A1:F1"/>
    <mergeCell ref="A2:F2"/>
    <mergeCell ref="A12:A17"/>
    <mergeCell ref="A6:A11"/>
    <mergeCell ref="A18:A23"/>
    <mergeCell ref="C3:F3"/>
    <mergeCell ref="A3:A4"/>
    <mergeCell ref="B3:B4"/>
  </mergeCells>
  <phoneticPr fontId="7" type="noConversion"/>
  <printOptions horizontalCentered="1"/>
  <pageMargins left="0.19685039370078741" right="0.39370078740157483" top="0.44" bottom="0.34" header="0.19685039370078741" footer="0.19685039370078741"/>
  <pageSetup paperSize="9" scale="105" firstPageNumber="3" orientation="portrait" useFirstPageNumber="1" r:id="rId1"/>
  <headerFooter differentOddEven="1" scaleWithDoc="0" alignWithMargins="0"/>
  <rowBreaks count="1" manualBreakCount="1">
    <brk id="5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Q159"/>
  <sheetViews>
    <sheetView tabSelected="1" zoomScaleNormal="100" zoomScaleSheetLayoutView="100" workbookViewId="0">
      <pane xSplit="3" ySplit="4" topLeftCell="D5" activePane="bottomRight" state="frozen"/>
      <selection activeCell="S25" sqref="S25"/>
      <selection pane="topRight" activeCell="S25" sqref="S25"/>
      <selection pane="bottomLeft" activeCell="S25" sqref="S25"/>
      <selection pane="bottomRight" activeCell="P11" sqref="P11"/>
    </sheetView>
  </sheetViews>
  <sheetFormatPr defaultColWidth="6.75" defaultRowHeight="12.75"/>
  <cols>
    <col min="1" max="1" width="10" style="55" customWidth="1"/>
    <col min="2" max="2" width="13.5" style="55" customWidth="1"/>
    <col min="3" max="3" width="7.75" style="55" customWidth="1"/>
    <col min="4" max="8" width="5.625" style="55" customWidth="1"/>
    <col min="9" max="9" width="6.875" style="55" customWidth="1"/>
    <col min="10" max="10" width="6.75" style="55" customWidth="1"/>
    <col min="11" max="11" width="5.625" style="55" customWidth="1"/>
    <col min="12" max="12" width="7" style="82" customWidth="1"/>
    <col min="13" max="14" width="5.625" style="55" customWidth="1"/>
    <col min="15" max="15" width="6.75" style="55"/>
    <col min="16" max="23" width="7.375" style="55" customWidth="1"/>
    <col min="24" max="16384" width="6.75" style="55"/>
  </cols>
  <sheetData>
    <row r="1" spans="1:14" ht="22.9" customHeight="1">
      <c r="A1" s="475" t="s">
        <v>484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7"/>
    </row>
    <row r="2" spans="1:14">
      <c r="A2" s="478" t="s">
        <v>21</v>
      </c>
      <c r="B2" s="478" t="s">
        <v>22</v>
      </c>
      <c r="C2" s="478" t="s">
        <v>23</v>
      </c>
      <c r="D2" s="478" t="s">
        <v>19</v>
      </c>
      <c r="E2" s="478"/>
      <c r="F2" s="478"/>
      <c r="G2" s="478"/>
      <c r="H2" s="478"/>
      <c r="I2" s="478"/>
      <c r="J2" s="478"/>
      <c r="K2" s="478"/>
      <c r="L2" s="478"/>
      <c r="M2" s="479" t="s">
        <v>20</v>
      </c>
      <c r="N2" s="479" t="s">
        <v>39</v>
      </c>
    </row>
    <row r="3" spans="1:14" ht="25.5">
      <c r="A3" s="478"/>
      <c r="B3" s="478"/>
      <c r="C3" s="478"/>
      <c r="D3" s="373" t="s">
        <v>24</v>
      </c>
      <c r="E3" s="373" t="s">
        <v>25</v>
      </c>
      <c r="F3" s="373" t="s">
        <v>26</v>
      </c>
      <c r="G3" s="373" t="s">
        <v>27</v>
      </c>
      <c r="H3" s="373" t="s">
        <v>28</v>
      </c>
      <c r="I3" s="373" t="s">
        <v>29</v>
      </c>
      <c r="J3" s="373" t="s">
        <v>30</v>
      </c>
      <c r="K3" s="373" t="s">
        <v>31</v>
      </c>
      <c r="L3" s="123" t="s">
        <v>32</v>
      </c>
      <c r="M3" s="479"/>
      <c r="N3" s="479"/>
    </row>
    <row r="4" spans="1:14" ht="15.75" customHeight="1">
      <c r="A4" s="79" t="s">
        <v>248</v>
      </c>
      <c r="B4" s="79" t="s">
        <v>249</v>
      </c>
      <c r="C4" s="79" t="s">
        <v>250</v>
      </c>
      <c r="D4" s="80" t="s">
        <v>251</v>
      </c>
      <c r="E4" s="80" t="s">
        <v>252</v>
      </c>
      <c r="F4" s="80" t="s">
        <v>253</v>
      </c>
      <c r="G4" s="80" t="s">
        <v>254</v>
      </c>
      <c r="H4" s="80" t="s">
        <v>255</v>
      </c>
      <c r="I4" s="80" t="s">
        <v>256</v>
      </c>
      <c r="J4" s="80" t="s">
        <v>257</v>
      </c>
      <c r="K4" s="80" t="s">
        <v>258</v>
      </c>
      <c r="L4" s="81" t="s">
        <v>259</v>
      </c>
      <c r="M4" s="80" t="s">
        <v>260</v>
      </c>
      <c r="N4" s="330" t="s">
        <v>261</v>
      </c>
    </row>
    <row r="5" spans="1:14" s="54" customFormat="1" ht="15.75" customHeight="1">
      <c r="A5" s="480" t="s">
        <v>492</v>
      </c>
      <c r="B5" s="333" t="s">
        <v>433</v>
      </c>
      <c r="C5" s="333" t="s">
        <v>33</v>
      </c>
      <c r="D5" s="333">
        <v>134412</v>
      </c>
      <c r="E5" s="333"/>
      <c r="F5" s="333">
        <v>110201</v>
      </c>
      <c r="G5" s="333">
        <v>56008</v>
      </c>
      <c r="H5" s="333">
        <v>159302</v>
      </c>
      <c r="I5" s="333">
        <v>218407</v>
      </c>
      <c r="J5" s="333">
        <v>140531</v>
      </c>
      <c r="K5" s="333"/>
      <c r="L5" s="332">
        <f>SUM(D5:K5)</f>
        <v>818861</v>
      </c>
      <c r="M5" s="333">
        <v>251379</v>
      </c>
      <c r="N5" s="333">
        <v>251379</v>
      </c>
    </row>
    <row r="6" spans="1:14" s="54" customFormat="1" ht="15.75" customHeight="1">
      <c r="A6" s="481"/>
      <c r="B6" s="333" t="s">
        <v>433</v>
      </c>
      <c r="C6" s="333" t="s">
        <v>34</v>
      </c>
      <c r="D6" s="333"/>
      <c r="E6" s="333"/>
      <c r="F6" s="333">
        <v>31576</v>
      </c>
      <c r="G6" s="333"/>
      <c r="H6" s="333">
        <v>11057</v>
      </c>
      <c r="I6" s="333">
        <v>35219</v>
      </c>
      <c r="J6" s="333">
        <v>40946</v>
      </c>
      <c r="K6" s="333"/>
      <c r="L6" s="332">
        <f>SUM(D6:K6)</f>
        <v>118798</v>
      </c>
      <c r="M6" s="333"/>
      <c r="N6" s="333"/>
    </row>
    <row r="7" spans="1:14" s="54" customFormat="1" ht="15.75" customHeight="1">
      <c r="A7" s="481"/>
      <c r="B7" s="333" t="s">
        <v>35</v>
      </c>
      <c r="C7" s="333" t="s">
        <v>33</v>
      </c>
      <c r="D7" s="333">
        <v>15036</v>
      </c>
      <c r="E7" s="333"/>
      <c r="F7" s="333">
        <v>12338</v>
      </c>
      <c r="G7" s="333"/>
      <c r="H7" s="333">
        <v>49350</v>
      </c>
      <c r="I7" s="333">
        <v>55959</v>
      </c>
      <c r="J7" s="333"/>
      <c r="K7" s="333">
        <v>13</v>
      </c>
      <c r="L7" s="332">
        <f>SUM(D7:K7)</f>
        <v>132696</v>
      </c>
      <c r="M7" s="333"/>
      <c r="N7" s="333"/>
    </row>
    <row r="8" spans="1:14" s="54" customFormat="1" ht="15.75" customHeight="1">
      <c r="A8" s="481"/>
      <c r="B8" s="333" t="s">
        <v>35</v>
      </c>
      <c r="C8" s="333" t="s">
        <v>34</v>
      </c>
      <c r="D8" s="333">
        <v>46339</v>
      </c>
      <c r="E8" s="333"/>
      <c r="F8" s="333">
        <v>13179</v>
      </c>
      <c r="G8" s="333">
        <v>17906</v>
      </c>
      <c r="H8" s="333">
        <v>7173</v>
      </c>
      <c r="I8" s="333">
        <v>30205</v>
      </c>
      <c r="J8" s="333"/>
      <c r="K8" s="333"/>
      <c r="L8" s="332">
        <f>SUM(D8:K8)</f>
        <v>114802</v>
      </c>
      <c r="M8" s="333"/>
      <c r="N8" s="333"/>
    </row>
    <row r="9" spans="1:14" s="54" customFormat="1" ht="15.75" customHeight="1">
      <c r="A9" s="481"/>
      <c r="B9" s="333" t="s">
        <v>316</v>
      </c>
      <c r="C9" s="333" t="s">
        <v>33</v>
      </c>
      <c r="D9" s="333"/>
      <c r="E9" s="333"/>
      <c r="F9" s="333"/>
      <c r="G9" s="333"/>
      <c r="H9" s="333"/>
      <c r="I9" s="333">
        <v>31646</v>
      </c>
      <c r="J9" s="333">
        <v>21586</v>
      </c>
      <c r="K9" s="333"/>
      <c r="L9" s="332">
        <f>SUM(I9:K9)</f>
        <v>53232</v>
      </c>
      <c r="M9" s="333"/>
      <c r="N9" s="333"/>
    </row>
    <row r="10" spans="1:14" s="54" customFormat="1" ht="15.75" customHeight="1">
      <c r="A10" s="481"/>
      <c r="B10" s="333" t="s">
        <v>36</v>
      </c>
      <c r="C10" s="333" t="s">
        <v>33</v>
      </c>
      <c r="D10" s="333"/>
      <c r="E10" s="333"/>
      <c r="F10" s="333"/>
      <c r="G10" s="333"/>
      <c r="H10" s="333"/>
      <c r="I10" s="333"/>
      <c r="J10" s="333"/>
      <c r="K10" s="333">
        <v>2448</v>
      </c>
      <c r="L10" s="332">
        <f>SUM(K10)</f>
        <v>2448</v>
      </c>
      <c r="M10" s="333"/>
      <c r="N10" s="333"/>
    </row>
    <row r="11" spans="1:14" s="82" customFormat="1" ht="15.75" customHeight="1">
      <c r="A11" s="482"/>
      <c r="B11" s="125" t="s">
        <v>38</v>
      </c>
      <c r="C11" s="125" t="s">
        <v>3</v>
      </c>
      <c r="D11" s="125">
        <f>SUM(D5:D10)</f>
        <v>195787</v>
      </c>
      <c r="E11" s="125">
        <f>SUM(E5:E10)</f>
        <v>0</v>
      </c>
      <c r="F11" s="125">
        <f t="shared" ref="F11:L11" si="0">SUM(F5:F10)</f>
        <v>167294</v>
      </c>
      <c r="G11" s="125">
        <f t="shared" si="0"/>
        <v>73914</v>
      </c>
      <c r="H11" s="125">
        <f t="shared" si="0"/>
        <v>226882</v>
      </c>
      <c r="I11" s="125">
        <f t="shared" si="0"/>
        <v>371436</v>
      </c>
      <c r="J11" s="125">
        <f t="shared" si="0"/>
        <v>203063</v>
      </c>
      <c r="K11" s="125">
        <f t="shared" si="0"/>
        <v>2461</v>
      </c>
      <c r="L11" s="125">
        <f t="shared" si="0"/>
        <v>1240837</v>
      </c>
      <c r="M11" s="125">
        <f>SUM(M5:M10)</f>
        <v>251379</v>
      </c>
      <c r="N11" s="125"/>
    </row>
    <row r="12" spans="1:14" s="83" customFormat="1" ht="15.75" customHeight="1">
      <c r="A12" s="483" t="s">
        <v>493</v>
      </c>
      <c r="B12" s="334" t="s">
        <v>433</v>
      </c>
      <c r="C12" s="334" t="s">
        <v>33</v>
      </c>
      <c r="D12" s="83">
        <v>98354</v>
      </c>
      <c r="E12" s="83">
        <v>8391</v>
      </c>
      <c r="F12" s="83">
        <v>63103</v>
      </c>
      <c r="G12" s="83">
        <v>51783</v>
      </c>
      <c r="H12" s="83">
        <v>96026</v>
      </c>
      <c r="I12" s="83">
        <v>162116</v>
      </c>
      <c r="J12" s="83">
        <v>166142</v>
      </c>
      <c r="K12" s="83">
        <v>0</v>
      </c>
      <c r="L12" s="83">
        <v>645915</v>
      </c>
      <c r="M12" s="83">
        <v>0</v>
      </c>
      <c r="N12" s="334"/>
    </row>
    <row r="13" spans="1:14" s="83" customFormat="1" ht="15.75" customHeight="1">
      <c r="A13" s="484"/>
      <c r="B13" s="334" t="s">
        <v>433</v>
      </c>
      <c r="C13" s="334" t="s">
        <v>34</v>
      </c>
      <c r="D13" s="83">
        <v>0</v>
      </c>
      <c r="E13" s="83">
        <v>0</v>
      </c>
      <c r="F13" s="83">
        <v>61788</v>
      </c>
      <c r="G13" s="83">
        <v>8392</v>
      </c>
      <c r="H13" s="83">
        <v>19645</v>
      </c>
      <c r="I13" s="83">
        <v>87775</v>
      </c>
      <c r="J13" s="83">
        <v>53803</v>
      </c>
      <c r="K13" s="83">
        <v>0</v>
      </c>
      <c r="L13" s="83">
        <v>231403</v>
      </c>
      <c r="M13" s="83">
        <v>332173</v>
      </c>
      <c r="N13" s="334"/>
    </row>
    <row r="14" spans="1:14" s="83" customFormat="1" ht="15.75" customHeight="1">
      <c r="A14" s="484"/>
      <c r="B14" s="334" t="s">
        <v>35</v>
      </c>
      <c r="C14" s="334" t="s">
        <v>34</v>
      </c>
      <c r="D14" s="83">
        <v>0</v>
      </c>
      <c r="E14" s="83">
        <v>0</v>
      </c>
      <c r="F14" s="83">
        <v>4837</v>
      </c>
      <c r="G14" s="83">
        <v>0</v>
      </c>
      <c r="H14" s="83">
        <v>0</v>
      </c>
      <c r="I14" s="83">
        <v>4797</v>
      </c>
      <c r="J14" s="83">
        <v>22959</v>
      </c>
      <c r="K14" s="83">
        <v>0</v>
      </c>
      <c r="L14" s="83">
        <v>32593</v>
      </c>
      <c r="M14" s="83">
        <v>0</v>
      </c>
      <c r="N14" s="334"/>
    </row>
    <row r="15" spans="1:14" s="83" customFormat="1" ht="15.75" customHeight="1">
      <c r="A15" s="484"/>
      <c r="B15" s="334" t="s">
        <v>317</v>
      </c>
      <c r="C15" s="334" t="s">
        <v>33</v>
      </c>
      <c r="D15" s="83">
        <v>0</v>
      </c>
      <c r="E15" s="83">
        <v>0</v>
      </c>
      <c r="F15" s="83">
        <v>0</v>
      </c>
      <c r="G15" s="83">
        <v>0</v>
      </c>
      <c r="H15" s="83">
        <v>2744</v>
      </c>
      <c r="I15" s="83">
        <v>28831</v>
      </c>
      <c r="J15" s="83">
        <v>11727</v>
      </c>
      <c r="K15" s="83">
        <v>0</v>
      </c>
      <c r="L15" s="83">
        <v>41273</v>
      </c>
      <c r="M15" s="83">
        <v>0</v>
      </c>
      <c r="N15" s="334"/>
    </row>
    <row r="16" spans="1:14" s="82" customFormat="1" ht="15.75" customHeight="1">
      <c r="A16" s="485"/>
      <c r="B16" s="125" t="s">
        <v>38</v>
      </c>
      <c r="C16" s="125" t="s">
        <v>3</v>
      </c>
      <c r="D16" s="125">
        <v>98354</v>
      </c>
      <c r="E16" s="125">
        <v>8391</v>
      </c>
      <c r="F16" s="125">
        <v>129728</v>
      </c>
      <c r="G16" s="125">
        <v>60175</v>
      </c>
      <c r="H16" s="125">
        <v>118415</v>
      </c>
      <c r="I16" s="125">
        <v>283519</v>
      </c>
      <c r="J16" s="125">
        <v>254631</v>
      </c>
      <c r="K16" s="125">
        <v>0</v>
      </c>
      <c r="L16" s="125">
        <v>951184</v>
      </c>
      <c r="M16" s="125">
        <v>332173</v>
      </c>
      <c r="N16" s="125"/>
    </row>
    <row r="17" spans="1:16" s="54" customFormat="1" ht="18.75" customHeight="1">
      <c r="A17" s="480" t="s">
        <v>494</v>
      </c>
      <c r="B17" s="333" t="s">
        <v>433</v>
      </c>
      <c r="C17" s="333" t="s">
        <v>33</v>
      </c>
      <c r="D17" s="333">
        <v>134412</v>
      </c>
      <c r="E17" s="333"/>
      <c r="F17" s="333">
        <v>110201</v>
      </c>
      <c r="G17" s="333">
        <v>56008</v>
      </c>
      <c r="H17" s="333">
        <v>159302</v>
      </c>
      <c r="I17" s="333">
        <v>218407</v>
      </c>
      <c r="J17" s="333">
        <v>140531</v>
      </c>
      <c r="K17" s="333"/>
      <c r="L17" s="332">
        <f>SUM(D17:K17)</f>
        <v>818861</v>
      </c>
      <c r="M17" s="54">
        <v>192639</v>
      </c>
      <c r="N17" s="333">
        <v>0</v>
      </c>
    </row>
    <row r="18" spans="1:16" s="54" customFormat="1" ht="18.75" customHeight="1">
      <c r="A18" s="481"/>
      <c r="B18" s="333" t="s">
        <v>433</v>
      </c>
      <c r="C18" s="333" t="s">
        <v>34</v>
      </c>
      <c r="D18" s="333"/>
      <c r="E18" s="333"/>
      <c r="F18" s="333">
        <v>31576</v>
      </c>
      <c r="G18" s="333"/>
      <c r="H18" s="333">
        <v>11057</v>
      </c>
      <c r="I18" s="333">
        <v>35219</v>
      </c>
      <c r="J18" s="333">
        <v>40946</v>
      </c>
      <c r="K18" s="333"/>
      <c r="L18" s="332">
        <f>SUM(D18:K18)</f>
        <v>118798</v>
      </c>
      <c r="M18" s="333"/>
      <c r="N18" s="333"/>
    </row>
    <row r="19" spans="1:16" s="54" customFormat="1" ht="18.75" customHeight="1">
      <c r="A19" s="481"/>
      <c r="B19" s="333" t="s">
        <v>35</v>
      </c>
      <c r="C19" s="333" t="s">
        <v>33</v>
      </c>
      <c r="D19" s="333">
        <v>15036</v>
      </c>
      <c r="E19" s="333"/>
      <c r="F19" s="333">
        <v>12338</v>
      </c>
      <c r="G19" s="333"/>
      <c r="H19" s="333">
        <v>49350</v>
      </c>
      <c r="I19" s="333">
        <v>55959</v>
      </c>
      <c r="J19" s="333"/>
      <c r="K19" s="333">
        <v>13</v>
      </c>
      <c r="L19" s="332">
        <f>SUM(D19:K19)</f>
        <v>132696</v>
      </c>
      <c r="M19" s="333"/>
      <c r="N19" s="333"/>
    </row>
    <row r="20" spans="1:16" s="54" customFormat="1" ht="18.75" customHeight="1">
      <c r="A20" s="481"/>
      <c r="B20" s="333" t="s">
        <v>35</v>
      </c>
      <c r="C20" s="333" t="s">
        <v>34</v>
      </c>
      <c r="D20" s="333">
        <v>46339</v>
      </c>
      <c r="E20" s="333"/>
      <c r="F20" s="333">
        <v>13179</v>
      </c>
      <c r="G20" s="333">
        <v>17906</v>
      </c>
      <c r="H20" s="333">
        <v>7173</v>
      </c>
      <c r="I20" s="333">
        <v>30205</v>
      </c>
      <c r="J20" s="333"/>
      <c r="K20" s="333"/>
      <c r="L20" s="332">
        <f>SUM(D20:K20)</f>
        <v>114802</v>
      </c>
      <c r="M20" s="333"/>
      <c r="N20" s="333"/>
      <c r="P20" s="56"/>
    </row>
    <row r="21" spans="1:16" s="54" customFormat="1" ht="18.75" customHeight="1">
      <c r="A21" s="481"/>
      <c r="B21" s="333" t="s">
        <v>316</v>
      </c>
      <c r="C21" s="333" t="s">
        <v>33</v>
      </c>
      <c r="D21" s="333"/>
      <c r="E21" s="333"/>
      <c r="F21" s="333"/>
      <c r="G21" s="333"/>
      <c r="H21" s="333"/>
      <c r="I21" s="333">
        <v>31646</v>
      </c>
      <c r="J21" s="333">
        <v>21586</v>
      </c>
      <c r="K21" s="333"/>
      <c r="L21" s="332">
        <f>SUM(I21:K21)</f>
        <v>53232</v>
      </c>
      <c r="M21" s="333"/>
      <c r="N21" s="333"/>
      <c r="P21" s="56"/>
    </row>
    <row r="22" spans="1:16" s="54" customFormat="1" ht="18.75" customHeight="1">
      <c r="A22" s="481"/>
      <c r="B22" s="333" t="s">
        <v>36</v>
      </c>
      <c r="C22" s="333" t="s">
        <v>33</v>
      </c>
      <c r="D22" s="333"/>
      <c r="E22" s="333"/>
      <c r="F22" s="333"/>
      <c r="G22" s="333"/>
      <c r="H22" s="333"/>
      <c r="I22" s="333"/>
      <c r="J22" s="333"/>
      <c r="K22" s="333">
        <v>2448</v>
      </c>
      <c r="L22" s="332">
        <f>SUM(K22)</f>
        <v>2448</v>
      </c>
      <c r="M22" s="333"/>
      <c r="N22" s="333"/>
    </row>
    <row r="23" spans="1:16" s="82" customFormat="1" ht="18.75" customHeight="1">
      <c r="A23" s="482"/>
      <c r="B23" s="125" t="s">
        <v>38</v>
      </c>
      <c r="C23" s="125" t="s">
        <v>3</v>
      </c>
      <c r="D23" s="125">
        <f>SUM(D17:D22)</f>
        <v>195787</v>
      </c>
      <c r="E23" s="125"/>
      <c r="F23" s="125">
        <f t="shared" ref="F23:L23" si="1">SUM(F17:F22)</f>
        <v>167294</v>
      </c>
      <c r="G23" s="125">
        <f t="shared" si="1"/>
        <v>73914</v>
      </c>
      <c r="H23" s="125">
        <f t="shared" si="1"/>
        <v>226882</v>
      </c>
      <c r="I23" s="125">
        <f t="shared" si="1"/>
        <v>371436</v>
      </c>
      <c r="J23" s="125">
        <f t="shared" si="1"/>
        <v>203063</v>
      </c>
      <c r="K23" s="125">
        <f>SUM(K17:K22)</f>
        <v>2461</v>
      </c>
      <c r="L23" s="125">
        <f t="shared" si="1"/>
        <v>1240837</v>
      </c>
      <c r="M23" s="125">
        <f>SUM(M17:M22)</f>
        <v>192639</v>
      </c>
      <c r="N23" s="125"/>
    </row>
    <row r="24" spans="1:16" s="83" customFormat="1" ht="13.5">
      <c r="A24" s="472" t="s">
        <v>485</v>
      </c>
      <c r="B24" s="335" t="s">
        <v>433</v>
      </c>
      <c r="C24" s="335" t="s">
        <v>33</v>
      </c>
      <c r="D24" s="83">
        <v>217179</v>
      </c>
      <c r="E24" s="83">
        <v>0</v>
      </c>
      <c r="F24" s="83">
        <v>238617</v>
      </c>
      <c r="G24" s="83">
        <v>69362</v>
      </c>
      <c r="H24" s="83">
        <v>210472</v>
      </c>
      <c r="I24" s="83">
        <v>631407</v>
      </c>
      <c r="J24" s="83">
        <v>88918</v>
      </c>
      <c r="K24" s="83">
        <v>0</v>
      </c>
      <c r="L24" s="83">
        <v>1455955</v>
      </c>
      <c r="M24" s="83">
        <v>0</v>
      </c>
      <c r="N24" s="83">
        <v>0</v>
      </c>
    </row>
    <row r="25" spans="1:16" s="83" customFormat="1" ht="13.5">
      <c r="A25" s="473"/>
      <c r="B25" s="335" t="s">
        <v>433</v>
      </c>
      <c r="C25" s="335" t="s">
        <v>34</v>
      </c>
      <c r="D25" s="83">
        <v>21998</v>
      </c>
      <c r="E25" s="83">
        <v>0</v>
      </c>
      <c r="F25" s="83">
        <v>5675</v>
      </c>
      <c r="G25" s="83">
        <v>64551</v>
      </c>
      <c r="H25" s="83">
        <v>41370</v>
      </c>
      <c r="I25" s="83">
        <v>25996</v>
      </c>
      <c r="J25" s="83">
        <v>191931</v>
      </c>
      <c r="K25" s="83">
        <v>0</v>
      </c>
      <c r="L25" s="83">
        <v>351521</v>
      </c>
      <c r="M25" s="83">
        <v>361499</v>
      </c>
      <c r="N25" s="83">
        <v>0</v>
      </c>
    </row>
    <row r="26" spans="1:16" s="83" customFormat="1" ht="13.5">
      <c r="A26" s="473"/>
      <c r="B26" s="335" t="s">
        <v>433</v>
      </c>
      <c r="C26" s="335" t="s">
        <v>300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  <c r="N26" s="83">
        <v>0</v>
      </c>
    </row>
    <row r="27" spans="1:16" s="57" customFormat="1" ht="13.5">
      <c r="A27" s="473"/>
      <c r="B27" s="247" t="s">
        <v>433</v>
      </c>
      <c r="C27" s="247" t="s">
        <v>3</v>
      </c>
      <c r="D27" s="57">
        <v>239177</v>
      </c>
      <c r="E27" s="57">
        <v>0</v>
      </c>
      <c r="F27" s="57">
        <v>244292</v>
      </c>
      <c r="G27" s="57">
        <v>133913</v>
      </c>
      <c r="H27" s="57">
        <v>251842</v>
      </c>
      <c r="I27" s="57">
        <v>657403</v>
      </c>
      <c r="J27" s="57">
        <v>280849</v>
      </c>
      <c r="K27" s="57">
        <v>0</v>
      </c>
      <c r="L27" s="57">
        <v>1807476</v>
      </c>
      <c r="M27" s="57">
        <v>361499</v>
      </c>
      <c r="N27" s="57">
        <v>0</v>
      </c>
    </row>
    <row r="28" spans="1:16" s="83" customFormat="1" ht="13.5">
      <c r="A28" s="473"/>
      <c r="B28" s="335" t="s">
        <v>35</v>
      </c>
      <c r="C28" s="335" t="s">
        <v>33</v>
      </c>
      <c r="D28" s="83">
        <v>12775</v>
      </c>
      <c r="E28" s="83">
        <v>26114</v>
      </c>
      <c r="F28" s="83">
        <v>0</v>
      </c>
      <c r="G28" s="83">
        <v>93879</v>
      </c>
      <c r="H28" s="83">
        <v>0</v>
      </c>
      <c r="I28" s="83">
        <v>375762</v>
      </c>
      <c r="J28" s="83">
        <v>0</v>
      </c>
      <c r="K28" s="83">
        <v>0</v>
      </c>
      <c r="L28" s="83">
        <v>508530</v>
      </c>
      <c r="M28" s="83">
        <v>0</v>
      </c>
      <c r="N28" s="83">
        <v>0</v>
      </c>
    </row>
    <row r="29" spans="1:16" s="83" customFormat="1" ht="13.5">
      <c r="A29" s="473"/>
      <c r="B29" s="335" t="s">
        <v>35</v>
      </c>
      <c r="C29" s="335" t="s">
        <v>34</v>
      </c>
      <c r="D29" s="83">
        <v>0</v>
      </c>
      <c r="E29" s="83">
        <v>0</v>
      </c>
      <c r="F29" s="83">
        <v>0</v>
      </c>
      <c r="G29" s="83">
        <v>73759</v>
      </c>
      <c r="H29" s="83">
        <v>56544</v>
      </c>
      <c r="I29" s="83">
        <v>428881</v>
      </c>
      <c r="J29" s="83">
        <v>0</v>
      </c>
      <c r="K29" s="83">
        <v>0</v>
      </c>
      <c r="L29" s="83">
        <v>559184</v>
      </c>
      <c r="M29" s="83">
        <v>195861</v>
      </c>
      <c r="N29" s="83">
        <v>0</v>
      </c>
    </row>
    <row r="30" spans="1:16" s="83" customFormat="1" ht="13.5">
      <c r="A30" s="473"/>
      <c r="B30" s="335" t="s">
        <v>317</v>
      </c>
      <c r="C30" s="335" t="s">
        <v>33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14545</v>
      </c>
      <c r="J30" s="83">
        <v>11463</v>
      </c>
      <c r="K30" s="83">
        <v>0</v>
      </c>
      <c r="L30" s="83">
        <v>26008</v>
      </c>
      <c r="M30" s="83">
        <v>0</v>
      </c>
      <c r="N30" s="83">
        <v>0</v>
      </c>
    </row>
    <row r="31" spans="1:16" s="83" customFormat="1" ht="13.5">
      <c r="A31" s="473"/>
      <c r="B31" s="335" t="s">
        <v>264</v>
      </c>
      <c r="C31" s="335" t="s">
        <v>33</v>
      </c>
      <c r="D31" s="83">
        <v>97625</v>
      </c>
      <c r="E31" s="83">
        <v>116733</v>
      </c>
      <c r="F31" s="83">
        <v>233816</v>
      </c>
      <c r="G31" s="83">
        <v>0</v>
      </c>
      <c r="H31" s="83">
        <v>114385</v>
      </c>
      <c r="I31" s="83">
        <v>254373</v>
      </c>
      <c r="J31" s="83">
        <v>30565</v>
      </c>
      <c r="K31" s="83">
        <v>0</v>
      </c>
      <c r="L31" s="83">
        <v>847497</v>
      </c>
      <c r="M31" s="83">
        <v>0</v>
      </c>
      <c r="N31" s="83">
        <v>0</v>
      </c>
    </row>
    <row r="32" spans="1:16" s="83" customFormat="1" ht="13.5">
      <c r="A32" s="473"/>
      <c r="B32" s="335" t="s">
        <v>264</v>
      </c>
      <c r="C32" s="335" t="s">
        <v>34</v>
      </c>
      <c r="D32" s="83">
        <v>81700</v>
      </c>
      <c r="E32" s="83">
        <v>0</v>
      </c>
      <c r="F32" s="83">
        <v>45809</v>
      </c>
      <c r="G32" s="83">
        <v>0</v>
      </c>
      <c r="H32" s="83">
        <v>42790</v>
      </c>
      <c r="I32" s="83">
        <v>162395</v>
      </c>
      <c r="J32" s="83">
        <v>59959</v>
      </c>
      <c r="K32" s="83">
        <v>0</v>
      </c>
      <c r="L32" s="83">
        <v>392653</v>
      </c>
      <c r="M32" s="83">
        <v>0</v>
      </c>
      <c r="N32" s="83">
        <v>0</v>
      </c>
    </row>
    <row r="33" spans="1:14" s="57" customFormat="1" ht="13.5">
      <c r="A33" s="473"/>
      <c r="B33" s="247" t="s">
        <v>264</v>
      </c>
      <c r="C33" s="247" t="s">
        <v>3</v>
      </c>
      <c r="D33" s="57">
        <v>179325</v>
      </c>
      <c r="E33" s="57">
        <v>116733</v>
      </c>
      <c r="F33" s="57">
        <v>279625</v>
      </c>
      <c r="G33" s="57">
        <v>0</v>
      </c>
      <c r="H33" s="57">
        <v>157175</v>
      </c>
      <c r="I33" s="57">
        <v>416768</v>
      </c>
      <c r="J33" s="57">
        <v>90524</v>
      </c>
      <c r="K33" s="57">
        <v>0</v>
      </c>
      <c r="L33" s="57">
        <v>1240150</v>
      </c>
      <c r="M33" s="57">
        <v>0</v>
      </c>
      <c r="N33" s="57">
        <v>0</v>
      </c>
    </row>
    <row r="34" spans="1:14" s="83" customFormat="1" ht="13.5">
      <c r="A34" s="473"/>
      <c r="B34" s="335" t="s">
        <v>38</v>
      </c>
      <c r="C34" s="335" t="s">
        <v>33</v>
      </c>
      <c r="D34" s="83">
        <v>327579</v>
      </c>
      <c r="E34" s="83">
        <v>142847</v>
      </c>
      <c r="F34" s="83">
        <v>472433</v>
      </c>
      <c r="G34" s="83">
        <v>163241</v>
      </c>
      <c r="H34" s="83">
        <v>324857</v>
      </c>
      <c r="I34" s="83">
        <v>1276087</v>
      </c>
      <c r="J34" s="83">
        <v>130946</v>
      </c>
      <c r="K34" s="83">
        <v>0</v>
      </c>
      <c r="L34" s="83">
        <v>2837990</v>
      </c>
      <c r="M34" s="83">
        <v>0</v>
      </c>
      <c r="N34" s="83">
        <v>0</v>
      </c>
    </row>
    <row r="35" spans="1:14" s="83" customFormat="1" ht="13.5">
      <c r="A35" s="473"/>
      <c r="B35" s="335" t="s">
        <v>38</v>
      </c>
      <c r="C35" s="335" t="s">
        <v>37</v>
      </c>
      <c r="D35" s="83">
        <v>103698</v>
      </c>
      <c r="E35" s="83">
        <v>0</v>
      </c>
      <c r="F35" s="83">
        <v>51484</v>
      </c>
      <c r="G35" s="83">
        <v>138310</v>
      </c>
      <c r="H35" s="83">
        <v>140704</v>
      </c>
      <c r="I35" s="83">
        <v>617272</v>
      </c>
      <c r="J35" s="83">
        <v>251890</v>
      </c>
      <c r="K35" s="83">
        <v>0</v>
      </c>
      <c r="L35" s="83">
        <v>1303358</v>
      </c>
      <c r="M35" s="83">
        <v>557360</v>
      </c>
      <c r="N35" s="83">
        <v>0</v>
      </c>
    </row>
    <row r="36" spans="1:14" s="57" customFormat="1" ht="13.5">
      <c r="A36" s="474"/>
      <c r="B36" s="124" t="s">
        <v>38</v>
      </c>
      <c r="C36" s="124" t="s">
        <v>3</v>
      </c>
      <c r="D36" s="57">
        <v>431277</v>
      </c>
      <c r="E36" s="57">
        <v>142847</v>
      </c>
      <c r="F36" s="57">
        <v>523917</v>
      </c>
      <c r="G36" s="57">
        <v>301551</v>
      </c>
      <c r="H36" s="57">
        <v>465561</v>
      </c>
      <c r="I36" s="57">
        <v>1893359</v>
      </c>
      <c r="J36" s="57">
        <v>382836</v>
      </c>
      <c r="K36" s="57">
        <v>0</v>
      </c>
      <c r="L36" s="57">
        <v>4141348</v>
      </c>
      <c r="M36" s="57">
        <v>557360</v>
      </c>
      <c r="N36" s="57">
        <v>0</v>
      </c>
    </row>
    <row r="37" spans="1:14" s="56" customFormat="1" ht="13.5">
      <c r="A37" s="472" t="s">
        <v>486</v>
      </c>
      <c r="B37" s="335" t="s">
        <v>433</v>
      </c>
      <c r="C37" s="335" t="s">
        <v>33</v>
      </c>
      <c r="D37" s="335">
        <v>53804</v>
      </c>
      <c r="E37" s="335"/>
      <c r="F37" s="335">
        <v>26570</v>
      </c>
      <c r="G37" s="335">
        <v>16737</v>
      </c>
      <c r="H37" s="337">
        <v>60838</v>
      </c>
      <c r="I37" s="335">
        <v>131623</v>
      </c>
      <c r="J37" s="335">
        <v>15218</v>
      </c>
      <c r="K37" s="335">
        <v>0</v>
      </c>
      <c r="L37" s="247">
        <f>SUM(D37:K37)</f>
        <v>304790</v>
      </c>
      <c r="M37" s="337"/>
      <c r="N37" s="337"/>
    </row>
    <row r="38" spans="1:14" s="56" customFormat="1" ht="13.5">
      <c r="A38" s="473"/>
      <c r="B38" s="335" t="s">
        <v>433</v>
      </c>
      <c r="C38" s="335" t="s">
        <v>34</v>
      </c>
      <c r="D38" s="335">
        <v>16632</v>
      </c>
      <c r="E38" s="335"/>
      <c r="F38" s="335">
        <v>11461</v>
      </c>
      <c r="G38" s="335">
        <v>28502</v>
      </c>
      <c r="H38" s="335">
        <v>11556</v>
      </c>
      <c r="I38" s="335">
        <v>21530</v>
      </c>
      <c r="J38" s="335">
        <v>49343</v>
      </c>
      <c r="K38" s="335"/>
      <c r="L38" s="247">
        <f>SUM(D38:K38)</f>
        <v>139024</v>
      </c>
      <c r="M38" s="338">
        <v>0</v>
      </c>
      <c r="N38" s="338"/>
    </row>
    <row r="39" spans="1:14" s="56" customFormat="1" ht="13.5">
      <c r="A39" s="473"/>
      <c r="B39" s="335" t="s">
        <v>433</v>
      </c>
      <c r="C39" s="335" t="s">
        <v>300</v>
      </c>
      <c r="D39" s="335"/>
      <c r="E39" s="335"/>
      <c r="F39" s="335"/>
      <c r="G39" s="335"/>
      <c r="H39" s="335"/>
      <c r="I39" s="335"/>
      <c r="J39" s="335"/>
      <c r="K39" s="335"/>
      <c r="L39" s="247">
        <f>SUM(D39:K39)</f>
        <v>0</v>
      </c>
      <c r="M39" s="338"/>
      <c r="N39" s="338"/>
    </row>
    <row r="40" spans="1:14" s="57" customFormat="1" ht="13.5">
      <c r="A40" s="473"/>
      <c r="B40" s="247" t="s">
        <v>433</v>
      </c>
      <c r="C40" s="247" t="s">
        <v>3</v>
      </c>
      <c r="D40" s="247">
        <f>SUM(D37:D39)</f>
        <v>70436</v>
      </c>
      <c r="E40" s="247">
        <f t="shared" ref="E40:K40" si="2">SUM(E37:E39)</f>
        <v>0</v>
      </c>
      <c r="F40" s="247">
        <f t="shared" si="2"/>
        <v>38031</v>
      </c>
      <c r="G40" s="247">
        <f t="shared" si="2"/>
        <v>45239</v>
      </c>
      <c r="H40" s="247">
        <f t="shared" si="2"/>
        <v>72394</v>
      </c>
      <c r="I40" s="247">
        <f t="shared" si="2"/>
        <v>153153</v>
      </c>
      <c r="J40" s="247">
        <f t="shared" si="2"/>
        <v>64561</v>
      </c>
      <c r="K40" s="247">
        <f t="shared" si="2"/>
        <v>0</v>
      </c>
      <c r="L40" s="247">
        <f>SUM(L37:L39)</f>
        <v>443814</v>
      </c>
      <c r="M40" s="248">
        <f>M38</f>
        <v>0</v>
      </c>
      <c r="N40" s="248"/>
    </row>
    <row r="41" spans="1:14" s="56" customFormat="1" ht="13.5">
      <c r="A41" s="473"/>
      <c r="B41" s="335" t="s">
        <v>35</v>
      </c>
      <c r="C41" s="335" t="s">
        <v>33</v>
      </c>
      <c r="D41" s="335">
        <v>23240</v>
      </c>
      <c r="E41" s="335"/>
      <c r="F41" s="335"/>
      <c r="G41" s="335">
        <v>35414</v>
      </c>
      <c r="H41" s="335"/>
      <c r="I41" s="335">
        <v>179100</v>
      </c>
      <c r="J41" s="335"/>
      <c r="K41" s="335"/>
      <c r="L41" s="247">
        <f>SUM(D41:K41)</f>
        <v>237754</v>
      </c>
      <c r="M41" s="339"/>
      <c r="N41" s="339"/>
    </row>
    <row r="42" spans="1:14" s="56" customFormat="1" ht="13.5">
      <c r="A42" s="473"/>
      <c r="B42" s="335" t="s">
        <v>35</v>
      </c>
      <c r="C42" s="335" t="s">
        <v>34</v>
      </c>
      <c r="D42" s="335"/>
      <c r="E42" s="335"/>
      <c r="F42" s="335"/>
      <c r="G42" s="335"/>
      <c r="H42" s="335"/>
      <c r="I42" s="335">
        <v>165300</v>
      </c>
      <c r="J42" s="335"/>
      <c r="K42" s="335"/>
      <c r="L42" s="247">
        <f>SUM(D42:K42)</f>
        <v>165300</v>
      </c>
      <c r="M42" s="335">
        <v>109109</v>
      </c>
      <c r="N42" s="335"/>
    </row>
    <row r="43" spans="1:14" s="56" customFormat="1" ht="13.5">
      <c r="A43" s="473"/>
      <c r="B43" s="335" t="s">
        <v>317</v>
      </c>
      <c r="C43" s="335" t="s">
        <v>33</v>
      </c>
      <c r="D43" s="335"/>
      <c r="E43" s="335"/>
      <c r="F43" s="335"/>
      <c r="G43" s="335"/>
      <c r="H43" s="335"/>
      <c r="I43" s="335"/>
      <c r="J43" s="335">
        <v>2121</v>
      </c>
      <c r="K43" s="335"/>
      <c r="L43" s="247">
        <f>SUM(D43:K43)</f>
        <v>2121</v>
      </c>
      <c r="M43" s="335"/>
      <c r="N43" s="335"/>
    </row>
    <row r="44" spans="1:14" s="56" customFormat="1" ht="13.5">
      <c r="A44" s="473"/>
      <c r="B44" s="335" t="s">
        <v>264</v>
      </c>
      <c r="C44" s="335" t="s">
        <v>33</v>
      </c>
      <c r="D44" s="335">
        <v>99045</v>
      </c>
      <c r="E44" s="335"/>
      <c r="F44" s="335">
        <v>57831</v>
      </c>
      <c r="G44" s="335"/>
      <c r="H44" s="335">
        <v>55836</v>
      </c>
      <c r="I44" s="335">
        <v>63515</v>
      </c>
      <c r="J44" s="335">
        <v>26787</v>
      </c>
      <c r="K44" s="335"/>
      <c r="L44" s="247">
        <f>SUM(D44:K44)</f>
        <v>303014</v>
      </c>
      <c r="M44" s="335"/>
      <c r="N44" s="335"/>
    </row>
    <row r="45" spans="1:14" s="56" customFormat="1" ht="13.5">
      <c r="A45" s="473"/>
      <c r="B45" s="335" t="s">
        <v>264</v>
      </c>
      <c r="C45" s="335" t="s">
        <v>34</v>
      </c>
      <c r="D45" s="335">
        <v>48334</v>
      </c>
      <c r="E45" s="335"/>
      <c r="F45" s="335">
        <v>6596</v>
      </c>
      <c r="G45" s="335"/>
      <c r="H45" s="335">
        <v>952</v>
      </c>
      <c r="I45" s="335">
        <v>53746</v>
      </c>
      <c r="J45" s="335">
        <v>31967</v>
      </c>
      <c r="K45" s="335"/>
      <c r="L45" s="247">
        <f>SUM(D45:K45)</f>
        <v>141595</v>
      </c>
      <c r="M45" s="335"/>
      <c r="N45" s="335"/>
    </row>
    <row r="46" spans="1:14" s="57" customFormat="1" ht="13.5">
      <c r="A46" s="473"/>
      <c r="B46" s="247" t="s">
        <v>264</v>
      </c>
      <c r="C46" s="247" t="s">
        <v>3</v>
      </c>
      <c r="D46" s="247">
        <f t="shared" ref="D46:L46" si="3">D44+D45</f>
        <v>147379</v>
      </c>
      <c r="E46" s="247">
        <f t="shared" si="3"/>
        <v>0</v>
      </c>
      <c r="F46" s="247">
        <f t="shared" si="3"/>
        <v>64427</v>
      </c>
      <c r="G46" s="247">
        <f t="shared" si="3"/>
        <v>0</v>
      </c>
      <c r="H46" s="247">
        <f t="shared" si="3"/>
        <v>56788</v>
      </c>
      <c r="I46" s="247">
        <f t="shared" si="3"/>
        <v>117261</v>
      </c>
      <c r="J46" s="247">
        <f t="shared" si="3"/>
        <v>58754</v>
      </c>
      <c r="K46" s="247">
        <f t="shared" si="3"/>
        <v>0</v>
      </c>
      <c r="L46" s="247">
        <f t="shared" si="3"/>
        <v>444609</v>
      </c>
      <c r="M46" s="247"/>
      <c r="N46" s="247"/>
    </row>
    <row r="47" spans="1:14" s="56" customFormat="1" ht="13.5">
      <c r="A47" s="473"/>
      <c r="B47" s="335" t="s">
        <v>38</v>
      </c>
      <c r="C47" s="335" t="s">
        <v>33</v>
      </c>
      <c r="D47" s="335">
        <f>D37+D43+D44+D41</f>
        <v>176089</v>
      </c>
      <c r="E47" s="335">
        <f t="shared" ref="E47:L47" si="4">E37+E43+E44+E41</f>
        <v>0</v>
      </c>
      <c r="F47" s="335">
        <f t="shared" si="4"/>
        <v>84401</v>
      </c>
      <c r="G47" s="335">
        <f t="shared" si="4"/>
        <v>52151</v>
      </c>
      <c r="H47" s="335">
        <f t="shared" si="4"/>
        <v>116674</v>
      </c>
      <c r="I47" s="335">
        <f t="shared" si="4"/>
        <v>374238</v>
      </c>
      <c r="J47" s="335">
        <f t="shared" si="4"/>
        <v>44126</v>
      </c>
      <c r="K47" s="335">
        <f t="shared" si="4"/>
        <v>0</v>
      </c>
      <c r="L47" s="334">
        <f t="shared" si="4"/>
        <v>847679</v>
      </c>
      <c r="M47" s="335"/>
      <c r="N47" s="335"/>
    </row>
    <row r="48" spans="1:14" s="56" customFormat="1" ht="13.5">
      <c r="A48" s="473"/>
      <c r="B48" s="335" t="s">
        <v>38</v>
      </c>
      <c r="C48" s="335" t="s">
        <v>37</v>
      </c>
      <c r="D48" s="335">
        <f>D38+D42+D45+D39</f>
        <v>64966</v>
      </c>
      <c r="E48" s="335">
        <f t="shared" ref="E48:L48" si="5">E38+E42+E45+E39</f>
        <v>0</v>
      </c>
      <c r="F48" s="335">
        <f t="shared" si="5"/>
        <v>18057</v>
      </c>
      <c r="G48" s="335">
        <f t="shared" si="5"/>
        <v>28502</v>
      </c>
      <c r="H48" s="335">
        <f t="shared" si="5"/>
        <v>12508</v>
      </c>
      <c r="I48" s="335">
        <f t="shared" si="5"/>
        <v>240576</v>
      </c>
      <c r="J48" s="335">
        <f t="shared" si="5"/>
        <v>81310</v>
      </c>
      <c r="K48" s="335">
        <f t="shared" si="5"/>
        <v>0</v>
      </c>
      <c r="L48" s="334">
        <f t="shared" si="5"/>
        <v>445919</v>
      </c>
      <c r="M48" s="335">
        <f>M38+M42</f>
        <v>109109</v>
      </c>
      <c r="N48" s="335"/>
    </row>
    <row r="49" spans="1:14" s="57" customFormat="1" ht="13.5">
      <c r="A49" s="474"/>
      <c r="B49" s="124" t="s">
        <v>38</v>
      </c>
      <c r="C49" s="124" t="s">
        <v>3</v>
      </c>
      <c r="D49" s="124">
        <f t="shared" ref="D49:K49" si="6">D47+D48</f>
        <v>241055</v>
      </c>
      <c r="E49" s="124">
        <f t="shared" si="6"/>
        <v>0</v>
      </c>
      <c r="F49" s="124">
        <f t="shared" si="6"/>
        <v>102458</v>
      </c>
      <c r="G49" s="124">
        <f t="shared" si="6"/>
        <v>80653</v>
      </c>
      <c r="H49" s="124">
        <f t="shared" si="6"/>
        <v>129182</v>
      </c>
      <c r="I49" s="124">
        <f t="shared" si="6"/>
        <v>614814</v>
      </c>
      <c r="J49" s="124">
        <f t="shared" si="6"/>
        <v>125436</v>
      </c>
      <c r="K49" s="124">
        <f t="shared" si="6"/>
        <v>0</v>
      </c>
      <c r="L49" s="124">
        <f>L47+L48</f>
        <v>1293598</v>
      </c>
      <c r="M49" s="124">
        <f>M47+M48</f>
        <v>109109</v>
      </c>
      <c r="N49" s="124"/>
    </row>
    <row r="50" spans="1:14" s="57" customFormat="1" ht="13.5">
      <c r="A50" s="374"/>
      <c r="B50" s="247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340" t="s">
        <v>516</v>
      </c>
    </row>
    <row r="51" spans="1:14" s="56" customFormat="1" ht="13.5" customHeight="1">
      <c r="A51" s="472" t="s">
        <v>487</v>
      </c>
      <c r="B51" s="335" t="s">
        <v>433</v>
      </c>
      <c r="C51" s="335" t="s">
        <v>33</v>
      </c>
      <c r="D51" s="335">
        <v>58700</v>
      </c>
      <c r="E51" s="335"/>
      <c r="F51" s="335">
        <v>46300</v>
      </c>
      <c r="G51" s="335">
        <v>9200</v>
      </c>
      <c r="H51" s="337">
        <v>47100</v>
      </c>
      <c r="I51" s="335">
        <v>168300</v>
      </c>
      <c r="J51" s="335">
        <v>28900</v>
      </c>
      <c r="K51" s="335">
        <v>0</v>
      </c>
      <c r="L51" s="247">
        <f>SUM(D51:K51)</f>
        <v>358500</v>
      </c>
      <c r="M51" s="337"/>
      <c r="N51" s="337"/>
    </row>
    <row r="52" spans="1:14" s="56" customFormat="1" ht="13.5" customHeight="1">
      <c r="A52" s="473"/>
      <c r="B52" s="335" t="s">
        <v>433</v>
      </c>
      <c r="C52" s="335" t="s">
        <v>34</v>
      </c>
      <c r="D52" s="335">
        <v>5700</v>
      </c>
      <c r="E52" s="335"/>
      <c r="F52" s="335">
        <v>600</v>
      </c>
      <c r="G52" s="335">
        <v>36900</v>
      </c>
      <c r="H52" s="335">
        <v>43800</v>
      </c>
      <c r="I52" s="335">
        <v>9600</v>
      </c>
      <c r="J52" s="335">
        <v>44700</v>
      </c>
      <c r="K52" s="335"/>
      <c r="L52" s="247">
        <f>SUM(D52:K52)</f>
        <v>141300</v>
      </c>
      <c r="M52" s="338">
        <v>0</v>
      </c>
      <c r="N52" s="338"/>
    </row>
    <row r="53" spans="1:14" s="56" customFormat="1" ht="13.5" customHeight="1">
      <c r="A53" s="473"/>
      <c r="B53" s="335" t="s">
        <v>433</v>
      </c>
      <c r="C53" s="335" t="s">
        <v>300</v>
      </c>
      <c r="D53" s="335"/>
      <c r="E53" s="335"/>
      <c r="F53" s="335"/>
      <c r="G53" s="335"/>
      <c r="H53" s="335"/>
      <c r="I53" s="335"/>
      <c r="J53" s="335"/>
      <c r="K53" s="335"/>
      <c r="L53" s="247">
        <f>SUM(D53:K53)</f>
        <v>0</v>
      </c>
      <c r="M53" s="338"/>
      <c r="N53" s="338"/>
    </row>
    <row r="54" spans="1:14" s="57" customFormat="1" ht="13.5" customHeight="1">
      <c r="A54" s="473"/>
      <c r="B54" s="247" t="s">
        <v>433</v>
      </c>
      <c r="C54" s="247" t="s">
        <v>3</v>
      </c>
      <c r="D54" s="247">
        <f>SUM(D51:D53)</f>
        <v>64400</v>
      </c>
      <c r="E54" s="247">
        <f t="shared" ref="E54:K54" si="7">SUM(E51:E53)</f>
        <v>0</v>
      </c>
      <c r="F54" s="247">
        <f t="shared" si="7"/>
        <v>46900</v>
      </c>
      <c r="G54" s="247">
        <f t="shared" si="7"/>
        <v>46100</v>
      </c>
      <c r="H54" s="247">
        <f t="shared" si="7"/>
        <v>90900</v>
      </c>
      <c r="I54" s="247">
        <f t="shared" si="7"/>
        <v>177900</v>
      </c>
      <c r="J54" s="247">
        <f t="shared" si="7"/>
        <v>73600</v>
      </c>
      <c r="K54" s="247">
        <f t="shared" si="7"/>
        <v>0</v>
      </c>
      <c r="L54" s="247">
        <f>SUM(L51:L53)</f>
        <v>499800</v>
      </c>
      <c r="M54" s="248">
        <f>M52</f>
        <v>0</v>
      </c>
      <c r="N54" s="248"/>
    </row>
    <row r="55" spans="1:14" s="56" customFormat="1" ht="13.5" customHeight="1">
      <c r="A55" s="473"/>
      <c r="B55" s="335" t="s">
        <v>35</v>
      </c>
      <c r="C55" s="335" t="s">
        <v>33</v>
      </c>
      <c r="D55" s="335">
        <v>10100</v>
      </c>
      <c r="E55" s="335"/>
      <c r="F55" s="335"/>
      <c r="G55" s="335">
        <v>17700</v>
      </c>
      <c r="H55" s="335"/>
      <c r="I55" s="335">
        <v>229900</v>
      </c>
      <c r="J55" s="335"/>
      <c r="K55" s="335"/>
      <c r="L55" s="247">
        <f>SUM(D55:K55)</f>
        <v>257700</v>
      </c>
      <c r="M55" s="339"/>
      <c r="N55" s="339"/>
    </row>
    <row r="56" spans="1:14" s="56" customFormat="1" ht="13.5" customHeight="1">
      <c r="A56" s="473"/>
      <c r="B56" s="335" t="s">
        <v>35</v>
      </c>
      <c r="C56" s="335" t="s">
        <v>34</v>
      </c>
      <c r="D56" s="335">
        <v>9700</v>
      </c>
      <c r="E56" s="335"/>
      <c r="F56" s="335"/>
      <c r="G56" s="335"/>
      <c r="H56" s="335"/>
      <c r="I56" s="335">
        <v>173000</v>
      </c>
      <c r="J56" s="335"/>
      <c r="K56" s="335"/>
      <c r="L56" s="247">
        <f>SUM(D56:K56)</f>
        <v>182700</v>
      </c>
      <c r="M56" s="335">
        <v>101275</v>
      </c>
      <c r="N56" s="335"/>
    </row>
    <row r="57" spans="1:14" s="56" customFormat="1" ht="13.5" customHeight="1">
      <c r="A57" s="473"/>
      <c r="B57" s="335" t="s">
        <v>317</v>
      </c>
      <c r="C57" s="335" t="s">
        <v>33</v>
      </c>
      <c r="D57" s="335"/>
      <c r="E57" s="335"/>
      <c r="F57" s="335"/>
      <c r="G57" s="335"/>
      <c r="H57" s="335"/>
      <c r="I57" s="335"/>
      <c r="J57" s="335">
        <v>2000</v>
      </c>
      <c r="K57" s="335"/>
      <c r="L57" s="247">
        <f>SUM(D57:K57)</f>
        <v>2000</v>
      </c>
      <c r="M57" s="335"/>
      <c r="N57" s="335"/>
    </row>
    <row r="58" spans="1:14" s="56" customFormat="1" ht="13.5" customHeight="1">
      <c r="A58" s="473"/>
      <c r="B58" s="335" t="s">
        <v>264</v>
      </c>
      <c r="C58" s="335" t="s">
        <v>33</v>
      </c>
      <c r="D58" s="335">
        <v>63900</v>
      </c>
      <c r="E58" s="335">
        <v>1300</v>
      </c>
      <c r="F58" s="335">
        <v>74700</v>
      </c>
      <c r="G58" s="335"/>
      <c r="H58" s="335">
        <v>67700</v>
      </c>
      <c r="I58" s="335">
        <v>33600</v>
      </c>
      <c r="J58" s="335">
        <v>500</v>
      </c>
      <c r="K58" s="335"/>
      <c r="L58" s="247">
        <f>SUM(D58:K58)</f>
        <v>241700</v>
      </c>
      <c r="M58" s="335"/>
      <c r="N58" s="335"/>
    </row>
    <row r="59" spans="1:14" s="56" customFormat="1" ht="13.5" customHeight="1">
      <c r="A59" s="473"/>
      <c r="B59" s="335" t="s">
        <v>264</v>
      </c>
      <c r="C59" s="335" t="s">
        <v>34</v>
      </c>
      <c r="D59" s="335">
        <v>84000</v>
      </c>
      <c r="E59" s="335"/>
      <c r="F59" s="335">
        <v>15100</v>
      </c>
      <c r="G59" s="335">
        <v>12900</v>
      </c>
      <c r="H59" s="335"/>
      <c r="I59" s="335">
        <v>24300</v>
      </c>
      <c r="J59" s="335">
        <v>19000</v>
      </c>
      <c r="K59" s="335"/>
      <c r="L59" s="247">
        <f>SUM(D59:K59)</f>
        <v>155300</v>
      </c>
      <c r="M59" s="335"/>
      <c r="N59" s="335"/>
    </row>
    <row r="60" spans="1:14" s="57" customFormat="1" ht="13.5" customHeight="1">
      <c r="A60" s="473"/>
      <c r="B60" s="247" t="s">
        <v>264</v>
      </c>
      <c r="C60" s="247" t="s">
        <v>3</v>
      </c>
      <c r="D60" s="247">
        <f t="shared" ref="D60:L60" si="8">D58+D59</f>
        <v>147900</v>
      </c>
      <c r="E60" s="247">
        <f t="shared" si="8"/>
        <v>1300</v>
      </c>
      <c r="F60" s="247">
        <f t="shared" si="8"/>
        <v>89800</v>
      </c>
      <c r="G60" s="247">
        <f t="shared" si="8"/>
        <v>12900</v>
      </c>
      <c r="H60" s="247">
        <f t="shared" si="8"/>
        <v>67700</v>
      </c>
      <c r="I60" s="247">
        <f t="shared" si="8"/>
        <v>57900</v>
      </c>
      <c r="J60" s="247">
        <f t="shared" si="8"/>
        <v>19500</v>
      </c>
      <c r="K60" s="247">
        <f t="shared" si="8"/>
        <v>0</v>
      </c>
      <c r="L60" s="247">
        <f t="shared" si="8"/>
        <v>397000</v>
      </c>
      <c r="M60" s="247"/>
      <c r="N60" s="247"/>
    </row>
    <row r="61" spans="1:14" s="56" customFormat="1" ht="13.5" customHeight="1">
      <c r="A61" s="473"/>
      <c r="B61" s="335" t="s">
        <v>38</v>
      </c>
      <c r="C61" s="335" t="s">
        <v>33</v>
      </c>
      <c r="D61" s="335">
        <f>D51+D57+D58+D55</f>
        <v>132700</v>
      </c>
      <c r="E61" s="335">
        <f t="shared" ref="E61:L61" si="9">E51+E57+E58+E55</f>
        <v>1300</v>
      </c>
      <c r="F61" s="335">
        <f t="shared" si="9"/>
        <v>121000</v>
      </c>
      <c r="G61" s="335">
        <f t="shared" si="9"/>
        <v>26900</v>
      </c>
      <c r="H61" s="335">
        <f t="shared" si="9"/>
        <v>114800</v>
      </c>
      <c r="I61" s="335">
        <f t="shared" si="9"/>
        <v>431800</v>
      </c>
      <c r="J61" s="335">
        <f t="shared" si="9"/>
        <v>31400</v>
      </c>
      <c r="K61" s="335">
        <f t="shared" si="9"/>
        <v>0</v>
      </c>
      <c r="L61" s="334">
        <f t="shared" si="9"/>
        <v>859900</v>
      </c>
      <c r="M61" s="335"/>
      <c r="N61" s="335"/>
    </row>
    <row r="62" spans="1:14" s="56" customFormat="1" ht="13.5" customHeight="1">
      <c r="A62" s="473"/>
      <c r="B62" s="335" t="s">
        <v>38</v>
      </c>
      <c r="C62" s="335" t="s">
        <v>37</v>
      </c>
      <c r="D62" s="335">
        <f>D52+D56+D59+D53</f>
        <v>99400</v>
      </c>
      <c r="E62" s="335">
        <f t="shared" ref="E62:L62" si="10">E52+E56+E59+E53</f>
        <v>0</v>
      </c>
      <c r="F62" s="335">
        <f t="shared" si="10"/>
        <v>15700</v>
      </c>
      <c r="G62" s="335">
        <f t="shared" si="10"/>
        <v>49800</v>
      </c>
      <c r="H62" s="335">
        <f t="shared" si="10"/>
        <v>43800</v>
      </c>
      <c r="I62" s="335">
        <f t="shared" si="10"/>
        <v>206900</v>
      </c>
      <c r="J62" s="335">
        <f t="shared" si="10"/>
        <v>63700</v>
      </c>
      <c r="K62" s="335">
        <f t="shared" si="10"/>
        <v>0</v>
      </c>
      <c r="L62" s="334">
        <f t="shared" si="10"/>
        <v>479300</v>
      </c>
      <c r="M62" s="335">
        <f>M52+M56</f>
        <v>101275</v>
      </c>
      <c r="N62" s="335"/>
    </row>
    <row r="63" spans="1:14" s="57" customFormat="1" ht="13.5" customHeight="1">
      <c r="A63" s="474"/>
      <c r="B63" s="124" t="s">
        <v>38</v>
      </c>
      <c r="C63" s="124" t="s">
        <v>3</v>
      </c>
      <c r="D63" s="124">
        <f t="shared" ref="D63:K63" si="11">D61+D62</f>
        <v>232100</v>
      </c>
      <c r="E63" s="124">
        <f t="shared" si="11"/>
        <v>1300</v>
      </c>
      <c r="F63" s="124">
        <f t="shared" si="11"/>
        <v>136700</v>
      </c>
      <c r="G63" s="124">
        <f t="shared" si="11"/>
        <v>76700</v>
      </c>
      <c r="H63" s="124">
        <f t="shared" si="11"/>
        <v>158600</v>
      </c>
      <c r="I63" s="124">
        <f t="shared" si="11"/>
        <v>638700</v>
      </c>
      <c r="J63" s="124">
        <f t="shared" si="11"/>
        <v>95100</v>
      </c>
      <c r="K63" s="124">
        <f t="shared" si="11"/>
        <v>0</v>
      </c>
      <c r="L63" s="124">
        <f>L61+L62</f>
        <v>1339200</v>
      </c>
      <c r="M63" s="124">
        <f>M61+M62</f>
        <v>101275</v>
      </c>
      <c r="N63" s="124"/>
    </row>
    <row r="64" spans="1:14" s="56" customFormat="1" ht="13.5" customHeight="1">
      <c r="A64" s="472" t="s">
        <v>488</v>
      </c>
      <c r="B64" s="335" t="s">
        <v>433</v>
      </c>
      <c r="C64" s="335" t="s">
        <v>33</v>
      </c>
      <c r="D64" s="335">
        <v>38200</v>
      </c>
      <c r="E64" s="335"/>
      <c r="F64" s="335">
        <v>24900</v>
      </c>
      <c r="G64" s="335">
        <v>6500</v>
      </c>
      <c r="H64" s="337">
        <v>33100</v>
      </c>
      <c r="I64" s="335">
        <v>139100</v>
      </c>
      <c r="J64" s="335">
        <v>15300</v>
      </c>
      <c r="K64" s="335">
        <v>0</v>
      </c>
      <c r="L64" s="247">
        <f>SUM(D64:K64)</f>
        <v>257100</v>
      </c>
      <c r="M64" s="337"/>
      <c r="N64" s="337"/>
    </row>
    <row r="65" spans="1:17" s="56" customFormat="1" ht="13.5" customHeight="1">
      <c r="A65" s="473"/>
      <c r="B65" s="335" t="s">
        <v>433</v>
      </c>
      <c r="C65" s="335" t="s">
        <v>34</v>
      </c>
      <c r="D65" s="335">
        <v>24900</v>
      </c>
      <c r="E65" s="335"/>
      <c r="F65" s="335">
        <v>28800</v>
      </c>
      <c r="G65" s="335">
        <v>32900</v>
      </c>
      <c r="H65" s="335">
        <v>52400</v>
      </c>
      <c r="I65" s="335">
        <v>33800</v>
      </c>
      <c r="J65" s="335">
        <v>58600</v>
      </c>
      <c r="K65" s="335"/>
      <c r="L65" s="247">
        <f>SUM(D65:K65)</f>
        <v>231400</v>
      </c>
      <c r="M65" s="338">
        <v>0</v>
      </c>
      <c r="N65" s="338"/>
    </row>
    <row r="66" spans="1:17" s="56" customFormat="1" ht="13.5" customHeight="1">
      <c r="A66" s="473"/>
      <c r="B66" s="335" t="s">
        <v>433</v>
      </c>
      <c r="C66" s="335" t="s">
        <v>300</v>
      </c>
      <c r="D66" s="335"/>
      <c r="E66" s="335"/>
      <c r="F66" s="335"/>
      <c r="G66" s="335"/>
      <c r="H66" s="335"/>
      <c r="I66" s="335"/>
      <c r="J66" s="335"/>
      <c r="K66" s="335"/>
      <c r="L66" s="247">
        <f>SUM(D66:K66)</f>
        <v>0</v>
      </c>
      <c r="M66" s="338"/>
      <c r="N66" s="338"/>
    </row>
    <row r="67" spans="1:17" s="57" customFormat="1" ht="13.5" customHeight="1">
      <c r="A67" s="473"/>
      <c r="B67" s="247" t="s">
        <v>433</v>
      </c>
      <c r="C67" s="247" t="s">
        <v>3</v>
      </c>
      <c r="D67" s="247">
        <f>SUM(D64:D66)</f>
        <v>63100</v>
      </c>
      <c r="E67" s="247">
        <f t="shared" ref="E67:K67" si="12">SUM(E64:E66)</f>
        <v>0</v>
      </c>
      <c r="F67" s="247">
        <f t="shared" si="12"/>
        <v>53700</v>
      </c>
      <c r="G67" s="247">
        <f t="shared" si="12"/>
        <v>39400</v>
      </c>
      <c r="H67" s="247">
        <f t="shared" si="12"/>
        <v>85500</v>
      </c>
      <c r="I67" s="247">
        <f t="shared" si="12"/>
        <v>172900</v>
      </c>
      <c r="J67" s="247">
        <f t="shared" si="12"/>
        <v>73900</v>
      </c>
      <c r="K67" s="247">
        <f t="shared" si="12"/>
        <v>0</v>
      </c>
      <c r="L67" s="247">
        <f>SUM(L64:L66)</f>
        <v>488500</v>
      </c>
      <c r="M67" s="248">
        <f>M65</f>
        <v>0</v>
      </c>
      <c r="N67" s="248"/>
    </row>
    <row r="68" spans="1:17" s="56" customFormat="1" ht="13.5" customHeight="1">
      <c r="A68" s="473"/>
      <c r="B68" s="335" t="s">
        <v>35</v>
      </c>
      <c r="C68" s="335" t="s">
        <v>33</v>
      </c>
      <c r="D68" s="335">
        <v>6400</v>
      </c>
      <c r="E68" s="335">
        <v>10100</v>
      </c>
      <c r="F68" s="335"/>
      <c r="G68" s="335">
        <v>10400</v>
      </c>
      <c r="H68" s="335"/>
      <c r="I68" s="335">
        <v>126200</v>
      </c>
      <c r="J68" s="335"/>
      <c r="K68" s="335"/>
      <c r="L68" s="247">
        <f>SUM(D68:K68)</f>
        <v>153100</v>
      </c>
      <c r="M68" s="339"/>
      <c r="N68" s="339"/>
    </row>
    <row r="69" spans="1:17" s="56" customFormat="1" ht="13.5" customHeight="1">
      <c r="A69" s="473"/>
      <c r="B69" s="335" t="s">
        <v>35</v>
      </c>
      <c r="C69" s="335" t="s">
        <v>34</v>
      </c>
      <c r="D69" s="335">
        <v>8300</v>
      </c>
      <c r="E69" s="335"/>
      <c r="F69" s="335"/>
      <c r="G69" s="335"/>
      <c r="H69" s="335"/>
      <c r="I69" s="335">
        <v>309600</v>
      </c>
      <c r="J69" s="335"/>
      <c r="K69" s="335">
        <v>1400</v>
      </c>
      <c r="L69" s="247">
        <f>SUM(D69:K69)</f>
        <v>319300</v>
      </c>
      <c r="M69" s="335">
        <v>87605</v>
      </c>
      <c r="N69" s="335"/>
    </row>
    <row r="70" spans="1:17" s="56" customFormat="1" ht="13.5" customHeight="1">
      <c r="A70" s="473"/>
      <c r="B70" s="335" t="s">
        <v>317</v>
      </c>
      <c r="C70" s="335" t="s">
        <v>33</v>
      </c>
      <c r="D70" s="335"/>
      <c r="E70" s="335"/>
      <c r="F70" s="335"/>
      <c r="G70" s="335"/>
      <c r="H70" s="335"/>
      <c r="I70" s="335"/>
      <c r="J70" s="335">
        <v>2700</v>
      </c>
      <c r="K70" s="335"/>
      <c r="L70" s="247">
        <f>SUM(D70:K70)</f>
        <v>2700</v>
      </c>
      <c r="M70" s="335"/>
      <c r="N70" s="335"/>
    </row>
    <row r="71" spans="1:17" s="56" customFormat="1" ht="13.5" customHeight="1">
      <c r="A71" s="473"/>
      <c r="B71" s="335" t="s">
        <v>264</v>
      </c>
      <c r="C71" s="335" t="s">
        <v>33</v>
      </c>
      <c r="D71" s="335">
        <v>11800</v>
      </c>
      <c r="E71" s="335">
        <v>57500</v>
      </c>
      <c r="F71" s="335">
        <v>27700</v>
      </c>
      <c r="G71" s="335"/>
      <c r="H71" s="335">
        <v>29700</v>
      </c>
      <c r="I71" s="335">
        <v>43400</v>
      </c>
      <c r="J71" s="335">
        <v>200</v>
      </c>
      <c r="K71" s="335"/>
      <c r="L71" s="247">
        <f>SUM(D71:K71)</f>
        <v>170300</v>
      </c>
      <c r="M71" s="335"/>
      <c r="N71" s="335"/>
    </row>
    <row r="72" spans="1:17" s="56" customFormat="1" ht="13.5" customHeight="1">
      <c r="A72" s="473"/>
      <c r="B72" s="335" t="s">
        <v>264</v>
      </c>
      <c r="C72" s="335" t="s">
        <v>34</v>
      </c>
      <c r="D72" s="335">
        <v>71600</v>
      </c>
      <c r="E72" s="335"/>
      <c r="F72" s="335">
        <v>23400</v>
      </c>
      <c r="G72" s="335">
        <v>0</v>
      </c>
      <c r="H72" s="335"/>
      <c r="I72" s="335">
        <v>10400</v>
      </c>
      <c r="J72" s="335">
        <v>18900</v>
      </c>
      <c r="K72" s="335"/>
      <c r="L72" s="247">
        <f>SUM(D72:K72)</f>
        <v>124300</v>
      </c>
      <c r="M72" s="335"/>
      <c r="N72" s="335"/>
    </row>
    <row r="73" spans="1:17" s="57" customFormat="1" ht="13.5" customHeight="1">
      <c r="A73" s="473"/>
      <c r="B73" s="247" t="s">
        <v>264</v>
      </c>
      <c r="C73" s="247" t="s">
        <v>3</v>
      </c>
      <c r="D73" s="247">
        <f>D71+D72</f>
        <v>83400</v>
      </c>
      <c r="E73" s="247">
        <f t="shared" ref="E73:L73" si="13">E71+E72</f>
        <v>57500</v>
      </c>
      <c r="F73" s="247">
        <f t="shared" si="13"/>
        <v>51100</v>
      </c>
      <c r="G73" s="247">
        <f t="shared" si="13"/>
        <v>0</v>
      </c>
      <c r="H73" s="247">
        <f t="shared" si="13"/>
        <v>29700</v>
      </c>
      <c r="I73" s="247">
        <f t="shared" si="13"/>
        <v>53800</v>
      </c>
      <c r="J73" s="247">
        <f t="shared" si="13"/>
        <v>19100</v>
      </c>
      <c r="K73" s="247">
        <f t="shared" si="13"/>
        <v>0</v>
      </c>
      <c r="L73" s="247">
        <f t="shared" si="13"/>
        <v>294600</v>
      </c>
      <c r="M73" s="247"/>
      <c r="N73" s="247"/>
    </row>
    <row r="74" spans="1:17" s="56" customFormat="1" ht="13.5" customHeight="1">
      <c r="A74" s="473"/>
      <c r="B74" s="335" t="s">
        <v>38</v>
      </c>
      <c r="C74" s="335" t="s">
        <v>33</v>
      </c>
      <c r="D74" s="335">
        <f>D64+D70+D71+D68</f>
        <v>56400</v>
      </c>
      <c r="E74" s="335">
        <f t="shared" ref="E74:L74" si="14">E64+E70+E71+E68</f>
        <v>67600</v>
      </c>
      <c r="F74" s="335">
        <f t="shared" si="14"/>
        <v>52600</v>
      </c>
      <c r="G74" s="335">
        <f t="shared" si="14"/>
        <v>16900</v>
      </c>
      <c r="H74" s="335">
        <f t="shared" si="14"/>
        <v>62800</v>
      </c>
      <c r="I74" s="335">
        <f t="shared" si="14"/>
        <v>308700</v>
      </c>
      <c r="J74" s="335">
        <f t="shared" si="14"/>
        <v>18200</v>
      </c>
      <c r="K74" s="335">
        <f t="shared" si="14"/>
        <v>0</v>
      </c>
      <c r="L74" s="334">
        <f t="shared" si="14"/>
        <v>583200</v>
      </c>
      <c r="M74" s="335"/>
      <c r="N74" s="335"/>
    </row>
    <row r="75" spans="1:17" s="56" customFormat="1" ht="13.5" customHeight="1">
      <c r="A75" s="473"/>
      <c r="B75" s="335" t="s">
        <v>38</v>
      </c>
      <c r="C75" s="335" t="s">
        <v>37</v>
      </c>
      <c r="D75" s="335">
        <f>D65+D69+D72+D66</f>
        <v>104800</v>
      </c>
      <c r="E75" s="335">
        <f t="shared" ref="E75:L75" si="15">E65+E69+E72+E66</f>
        <v>0</v>
      </c>
      <c r="F75" s="335">
        <f t="shared" si="15"/>
        <v>52200</v>
      </c>
      <c r="G75" s="335">
        <f t="shared" si="15"/>
        <v>32900</v>
      </c>
      <c r="H75" s="335">
        <f t="shared" si="15"/>
        <v>52400</v>
      </c>
      <c r="I75" s="335">
        <f t="shared" si="15"/>
        <v>353800</v>
      </c>
      <c r="J75" s="335">
        <f t="shared" si="15"/>
        <v>77500</v>
      </c>
      <c r="K75" s="335">
        <f t="shared" si="15"/>
        <v>1400</v>
      </c>
      <c r="L75" s="334">
        <f t="shared" si="15"/>
        <v>675000</v>
      </c>
      <c r="M75" s="335">
        <f>M65+M69</f>
        <v>87605</v>
      </c>
      <c r="N75" s="335"/>
    </row>
    <row r="76" spans="1:17" s="57" customFormat="1" ht="13.5" customHeight="1">
      <c r="A76" s="474"/>
      <c r="B76" s="124" t="s">
        <v>38</v>
      </c>
      <c r="C76" s="124" t="s">
        <v>3</v>
      </c>
      <c r="D76" s="124">
        <f t="shared" ref="D76:M76" si="16">D74+D75</f>
        <v>161200</v>
      </c>
      <c r="E76" s="124">
        <f t="shared" si="16"/>
        <v>67600</v>
      </c>
      <c r="F76" s="124">
        <f t="shared" si="16"/>
        <v>104800</v>
      </c>
      <c r="G76" s="124">
        <f t="shared" si="16"/>
        <v>49800</v>
      </c>
      <c r="H76" s="124">
        <f t="shared" si="16"/>
        <v>115200</v>
      </c>
      <c r="I76" s="124">
        <f t="shared" si="16"/>
        <v>662500</v>
      </c>
      <c r="J76" s="124">
        <f t="shared" si="16"/>
        <v>95700</v>
      </c>
      <c r="K76" s="124">
        <f t="shared" si="16"/>
        <v>1400</v>
      </c>
      <c r="L76" s="124">
        <f t="shared" si="16"/>
        <v>1258200</v>
      </c>
      <c r="M76" s="124">
        <f t="shared" si="16"/>
        <v>87605</v>
      </c>
      <c r="N76" s="124"/>
      <c r="Q76" s="70"/>
    </row>
    <row r="77" spans="1:17" s="56" customFormat="1" ht="13.5" customHeight="1">
      <c r="A77" s="472" t="s">
        <v>489</v>
      </c>
      <c r="B77" s="335" t="s">
        <v>433</v>
      </c>
      <c r="C77" s="335" t="s">
        <v>33</v>
      </c>
      <c r="D77" s="335">
        <v>29262</v>
      </c>
      <c r="E77" s="335"/>
      <c r="F77" s="335">
        <v>31382</v>
      </c>
      <c r="G77" s="335">
        <v>14595</v>
      </c>
      <c r="H77" s="337">
        <v>36443</v>
      </c>
      <c r="I77" s="335">
        <v>175938</v>
      </c>
      <c r="J77" s="335">
        <v>2084</v>
      </c>
      <c r="K77" s="335">
        <v>0</v>
      </c>
      <c r="L77" s="247">
        <f>SUM(D77:K77)</f>
        <v>289704</v>
      </c>
      <c r="M77" s="337"/>
      <c r="N77" s="337"/>
    </row>
    <row r="78" spans="1:17" s="56" customFormat="1" ht="13.5" customHeight="1">
      <c r="A78" s="473"/>
      <c r="B78" s="335" t="s">
        <v>433</v>
      </c>
      <c r="C78" s="335" t="s">
        <v>34</v>
      </c>
      <c r="D78" s="335">
        <v>30149</v>
      </c>
      <c r="E78" s="335"/>
      <c r="F78" s="335">
        <v>20464</v>
      </c>
      <c r="G78" s="335">
        <v>24602</v>
      </c>
      <c r="H78" s="335">
        <v>33678</v>
      </c>
      <c r="I78" s="335">
        <v>3681</v>
      </c>
      <c r="J78" s="335">
        <v>71993</v>
      </c>
      <c r="K78" s="335"/>
      <c r="L78" s="247">
        <f>SUM(D78:K78)</f>
        <v>184567</v>
      </c>
      <c r="M78" s="338">
        <v>0</v>
      </c>
      <c r="N78" s="338"/>
    </row>
    <row r="79" spans="1:17" s="56" customFormat="1" ht="13.5" customHeight="1">
      <c r="A79" s="473"/>
      <c r="B79" s="335" t="s">
        <v>433</v>
      </c>
      <c r="C79" s="335" t="s">
        <v>300</v>
      </c>
      <c r="D79" s="335"/>
      <c r="E79" s="335"/>
      <c r="F79" s="335"/>
      <c r="G79" s="335"/>
      <c r="H79" s="335"/>
      <c r="I79" s="335"/>
      <c r="J79" s="335"/>
      <c r="K79" s="335"/>
      <c r="L79" s="247">
        <f>SUM(D79:K79)</f>
        <v>0</v>
      </c>
      <c r="M79" s="338"/>
      <c r="N79" s="338"/>
    </row>
    <row r="80" spans="1:17" s="57" customFormat="1" ht="13.5" customHeight="1">
      <c r="A80" s="473"/>
      <c r="B80" s="247" t="s">
        <v>433</v>
      </c>
      <c r="C80" s="247" t="s">
        <v>3</v>
      </c>
      <c r="D80" s="247">
        <f>SUM(D77:D79)</f>
        <v>59411</v>
      </c>
      <c r="E80" s="247">
        <f t="shared" ref="E80:K80" si="17">SUM(E77:E79)</f>
        <v>0</v>
      </c>
      <c r="F80" s="247">
        <f t="shared" si="17"/>
        <v>51846</v>
      </c>
      <c r="G80" s="247">
        <f t="shared" si="17"/>
        <v>39197</v>
      </c>
      <c r="H80" s="247">
        <f t="shared" si="17"/>
        <v>70121</v>
      </c>
      <c r="I80" s="247">
        <f t="shared" si="17"/>
        <v>179619</v>
      </c>
      <c r="J80" s="247">
        <f t="shared" si="17"/>
        <v>74077</v>
      </c>
      <c r="K80" s="247">
        <f t="shared" si="17"/>
        <v>0</v>
      </c>
      <c r="L80" s="247">
        <f>SUM(L77:L79)</f>
        <v>474271</v>
      </c>
      <c r="M80" s="248">
        <f>M78</f>
        <v>0</v>
      </c>
      <c r="N80" s="248"/>
    </row>
    <row r="81" spans="1:14" s="56" customFormat="1" ht="13.5" customHeight="1">
      <c r="A81" s="473"/>
      <c r="B81" s="335" t="s">
        <v>35</v>
      </c>
      <c r="C81" s="335" t="s">
        <v>33</v>
      </c>
      <c r="D81" s="335"/>
      <c r="E81" s="335">
        <v>14076</v>
      </c>
      <c r="F81" s="335"/>
      <c r="G81" s="335">
        <v>11847</v>
      </c>
      <c r="H81" s="335"/>
      <c r="I81" s="335">
        <v>76656</v>
      </c>
      <c r="J81" s="335"/>
      <c r="K81" s="335"/>
      <c r="L81" s="247">
        <f>SUM(D81:K81)</f>
        <v>102579</v>
      </c>
      <c r="M81" s="339"/>
      <c r="N81" s="339"/>
    </row>
    <row r="82" spans="1:14" s="56" customFormat="1" ht="13.5" customHeight="1">
      <c r="A82" s="473"/>
      <c r="B82" s="335" t="s">
        <v>35</v>
      </c>
      <c r="C82" s="335" t="s">
        <v>34</v>
      </c>
      <c r="D82" s="335">
        <v>5297</v>
      </c>
      <c r="E82" s="335"/>
      <c r="F82" s="335">
        <v>12475</v>
      </c>
      <c r="G82" s="335"/>
      <c r="H82" s="335"/>
      <c r="I82" s="335">
        <v>345007</v>
      </c>
      <c r="J82" s="335">
        <v>14412</v>
      </c>
      <c r="K82" s="335">
        <v>4370</v>
      </c>
      <c r="L82" s="247">
        <f>SUM(D82:K82)</f>
        <v>381561</v>
      </c>
      <c r="M82" s="335">
        <v>54063</v>
      </c>
      <c r="N82" s="335">
        <v>15071</v>
      </c>
    </row>
    <row r="83" spans="1:14" s="56" customFormat="1" ht="13.5" customHeight="1">
      <c r="A83" s="473"/>
      <c r="B83" s="335" t="s">
        <v>317</v>
      </c>
      <c r="C83" s="335" t="s">
        <v>33</v>
      </c>
      <c r="D83" s="335"/>
      <c r="E83" s="335"/>
      <c r="F83" s="335"/>
      <c r="G83" s="335"/>
      <c r="H83" s="335"/>
      <c r="I83" s="335"/>
      <c r="J83" s="335">
        <v>1356</v>
      </c>
      <c r="K83" s="335"/>
      <c r="L83" s="247">
        <f>SUM(D83:K83)</f>
        <v>1356</v>
      </c>
      <c r="M83" s="335"/>
      <c r="N83" s="335"/>
    </row>
    <row r="84" spans="1:14" s="56" customFormat="1" ht="13.5" customHeight="1">
      <c r="A84" s="473"/>
      <c r="B84" s="335" t="s">
        <v>264</v>
      </c>
      <c r="C84" s="335" t="s">
        <v>33</v>
      </c>
      <c r="D84" s="335">
        <v>19637</v>
      </c>
      <c r="E84" s="335">
        <v>52863</v>
      </c>
      <c r="F84" s="335">
        <v>50708</v>
      </c>
      <c r="G84" s="335"/>
      <c r="H84" s="335"/>
      <c r="I84" s="335">
        <v>4454</v>
      </c>
      <c r="J84" s="335">
        <v>23666</v>
      </c>
      <c r="K84" s="335"/>
      <c r="L84" s="247">
        <f>SUM(D84:K84)</f>
        <v>151328</v>
      </c>
      <c r="M84" s="335"/>
      <c r="N84" s="335"/>
    </row>
    <row r="85" spans="1:14" s="56" customFormat="1" ht="13.5" customHeight="1">
      <c r="A85" s="473"/>
      <c r="B85" s="335" t="s">
        <v>264</v>
      </c>
      <c r="C85" s="335" t="s">
        <v>34</v>
      </c>
      <c r="D85" s="335">
        <v>8809</v>
      </c>
      <c r="E85" s="335"/>
      <c r="F85" s="335">
        <v>8295</v>
      </c>
      <c r="G85" s="335">
        <v>0</v>
      </c>
      <c r="H85" s="335"/>
      <c r="I85" s="335">
        <v>8117</v>
      </c>
      <c r="J85" s="335">
        <v>48109</v>
      </c>
      <c r="K85" s="335"/>
      <c r="L85" s="247">
        <f>SUM(D85:K85)</f>
        <v>73330</v>
      </c>
      <c r="M85" s="335"/>
      <c r="N85" s="335"/>
    </row>
    <row r="86" spans="1:14" s="57" customFormat="1" ht="13.5" customHeight="1">
      <c r="A86" s="473"/>
      <c r="B86" s="247" t="s">
        <v>264</v>
      </c>
      <c r="C86" s="247" t="s">
        <v>3</v>
      </c>
      <c r="D86" s="247">
        <f>D84+D85</f>
        <v>28446</v>
      </c>
      <c r="E86" s="247">
        <f t="shared" ref="E86:L86" si="18">E84+E85</f>
        <v>52863</v>
      </c>
      <c r="F86" s="247">
        <f t="shared" si="18"/>
        <v>59003</v>
      </c>
      <c r="G86" s="247">
        <f t="shared" si="18"/>
        <v>0</v>
      </c>
      <c r="H86" s="247">
        <f t="shared" si="18"/>
        <v>0</v>
      </c>
      <c r="I86" s="247">
        <f t="shared" si="18"/>
        <v>12571</v>
      </c>
      <c r="J86" s="247">
        <f t="shared" si="18"/>
        <v>71775</v>
      </c>
      <c r="K86" s="247">
        <f t="shared" si="18"/>
        <v>0</v>
      </c>
      <c r="L86" s="247">
        <f t="shared" si="18"/>
        <v>224658</v>
      </c>
      <c r="M86" s="247"/>
      <c r="N86" s="247"/>
    </row>
    <row r="87" spans="1:14" s="56" customFormat="1" ht="13.5" customHeight="1">
      <c r="A87" s="473"/>
      <c r="B87" s="335" t="s">
        <v>38</v>
      </c>
      <c r="C87" s="335" t="s">
        <v>33</v>
      </c>
      <c r="D87" s="335">
        <f>D77+D83+D84+D81</f>
        <v>48899</v>
      </c>
      <c r="E87" s="335">
        <f t="shared" ref="E87:K87" si="19">E77+E83+E84+E81</f>
        <v>66939</v>
      </c>
      <c r="F87" s="335">
        <f t="shared" si="19"/>
        <v>82090</v>
      </c>
      <c r="G87" s="335">
        <f t="shared" si="19"/>
        <v>26442</v>
      </c>
      <c r="H87" s="335">
        <f t="shared" si="19"/>
        <v>36443</v>
      </c>
      <c r="I87" s="335">
        <f t="shared" si="19"/>
        <v>257048</v>
      </c>
      <c r="J87" s="335">
        <f t="shared" si="19"/>
        <v>27106</v>
      </c>
      <c r="K87" s="335">
        <f t="shared" si="19"/>
        <v>0</v>
      </c>
      <c r="L87" s="334">
        <f>L77+L83+L84+L81</f>
        <v>544967</v>
      </c>
      <c r="M87" s="335"/>
      <c r="N87" s="335"/>
    </row>
    <row r="88" spans="1:14" s="56" customFormat="1" ht="13.5" customHeight="1">
      <c r="A88" s="473"/>
      <c r="B88" s="335" t="s">
        <v>38</v>
      </c>
      <c r="C88" s="335" t="s">
        <v>37</v>
      </c>
      <c r="D88" s="335">
        <f>D78+D82+D85+D79</f>
        <v>44255</v>
      </c>
      <c r="E88" s="335">
        <f t="shared" ref="E88:K88" si="20">E78+E82+E85+E79</f>
        <v>0</v>
      </c>
      <c r="F88" s="335">
        <f t="shared" si="20"/>
        <v>41234</v>
      </c>
      <c r="G88" s="335">
        <f t="shared" si="20"/>
        <v>24602</v>
      </c>
      <c r="H88" s="335">
        <f t="shared" si="20"/>
        <v>33678</v>
      </c>
      <c r="I88" s="335">
        <f t="shared" si="20"/>
        <v>356805</v>
      </c>
      <c r="J88" s="335">
        <f t="shared" si="20"/>
        <v>134514</v>
      </c>
      <c r="K88" s="335">
        <f t="shared" si="20"/>
        <v>4370</v>
      </c>
      <c r="L88" s="334">
        <f>L78+L82+L85+L79</f>
        <v>639458</v>
      </c>
      <c r="M88" s="335">
        <f>M78+M82</f>
        <v>54063</v>
      </c>
      <c r="N88" s="339">
        <f>N78+N82</f>
        <v>15071</v>
      </c>
    </row>
    <row r="89" spans="1:14" s="57" customFormat="1" ht="13.5" customHeight="1">
      <c r="A89" s="474"/>
      <c r="B89" s="124" t="s">
        <v>38</v>
      </c>
      <c r="C89" s="124" t="s">
        <v>3</v>
      </c>
      <c r="D89" s="124">
        <f t="shared" ref="D89:K89" si="21">D87+D88</f>
        <v>93154</v>
      </c>
      <c r="E89" s="124">
        <f t="shared" si="21"/>
        <v>66939</v>
      </c>
      <c r="F89" s="124">
        <f t="shared" si="21"/>
        <v>123324</v>
      </c>
      <c r="G89" s="124">
        <f t="shared" si="21"/>
        <v>51044</v>
      </c>
      <c r="H89" s="124">
        <f t="shared" si="21"/>
        <v>70121</v>
      </c>
      <c r="I89" s="124">
        <f t="shared" si="21"/>
        <v>613853</v>
      </c>
      <c r="J89" s="124">
        <f t="shared" si="21"/>
        <v>161620</v>
      </c>
      <c r="K89" s="124">
        <f t="shared" si="21"/>
        <v>4370</v>
      </c>
      <c r="L89" s="124">
        <f>L87+L88</f>
        <v>1184425</v>
      </c>
      <c r="M89" s="124">
        <f>M87+M88</f>
        <v>54063</v>
      </c>
      <c r="N89" s="124">
        <f>N87+N88</f>
        <v>15071</v>
      </c>
    </row>
    <row r="90" spans="1:14" ht="13.5" customHeight="1">
      <c r="A90" s="472" t="s">
        <v>490</v>
      </c>
      <c r="B90" s="335" t="s">
        <v>433</v>
      </c>
      <c r="C90" s="335" t="s">
        <v>33</v>
      </c>
      <c r="D90" s="335">
        <v>35155</v>
      </c>
      <c r="E90" s="335"/>
      <c r="F90" s="335">
        <v>50535</v>
      </c>
      <c r="G90" s="335">
        <v>20911</v>
      </c>
      <c r="H90" s="337">
        <v>53563</v>
      </c>
      <c r="I90" s="335">
        <v>171605</v>
      </c>
      <c r="J90" s="335">
        <v>5678</v>
      </c>
      <c r="K90" s="335"/>
      <c r="L90" s="247">
        <f>SUM(D90:K90)</f>
        <v>337447</v>
      </c>
      <c r="M90" s="337"/>
      <c r="N90" s="337"/>
    </row>
    <row r="91" spans="1:14" ht="13.5" customHeight="1">
      <c r="A91" s="473"/>
      <c r="B91" s="335" t="s">
        <v>433</v>
      </c>
      <c r="C91" s="335" t="s">
        <v>34</v>
      </c>
      <c r="D91" s="335">
        <v>26884</v>
      </c>
      <c r="E91" s="335"/>
      <c r="F91" s="335">
        <v>1215</v>
      </c>
      <c r="G91" s="335">
        <v>16178</v>
      </c>
      <c r="H91" s="335">
        <v>6730</v>
      </c>
      <c r="I91" s="335">
        <v>4799</v>
      </c>
      <c r="J91" s="335">
        <v>44452</v>
      </c>
      <c r="K91" s="335"/>
      <c r="L91" s="247">
        <f>SUM(D91:K91)</f>
        <v>100258</v>
      </c>
      <c r="M91" s="338"/>
      <c r="N91" s="338"/>
    </row>
    <row r="92" spans="1:14" ht="13.5" customHeight="1">
      <c r="A92" s="473"/>
      <c r="B92" s="335" t="s">
        <v>433</v>
      </c>
      <c r="C92" s="335" t="s">
        <v>300</v>
      </c>
      <c r="D92" s="335"/>
      <c r="E92" s="335"/>
      <c r="F92" s="335"/>
      <c r="G92" s="335"/>
      <c r="H92" s="335"/>
      <c r="I92" s="335"/>
      <c r="J92" s="335"/>
      <c r="K92" s="335"/>
      <c r="L92" s="247">
        <f>SUM(D92:K92)</f>
        <v>0</v>
      </c>
      <c r="M92" s="338"/>
      <c r="N92" s="338"/>
    </row>
    <row r="93" spans="1:14" ht="13.5" customHeight="1">
      <c r="A93" s="473"/>
      <c r="B93" s="247" t="s">
        <v>433</v>
      </c>
      <c r="C93" s="247" t="s">
        <v>3</v>
      </c>
      <c r="D93" s="247">
        <f>SUM(D90:D92)</f>
        <v>62039</v>
      </c>
      <c r="E93" s="247">
        <f t="shared" ref="E93:K93" si="22">SUM(E90:E92)</f>
        <v>0</v>
      </c>
      <c r="F93" s="247">
        <f t="shared" si="22"/>
        <v>51750</v>
      </c>
      <c r="G93" s="247">
        <f t="shared" si="22"/>
        <v>37089</v>
      </c>
      <c r="H93" s="247">
        <f t="shared" si="22"/>
        <v>60293</v>
      </c>
      <c r="I93" s="247">
        <f t="shared" si="22"/>
        <v>176404</v>
      </c>
      <c r="J93" s="247">
        <f t="shared" si="22"/>
        <v>50130</v>
      </c>
      <c r="K93" s="247">
        <f t="shared" si="22"/>
        <v>0</v>
      </c>
      <c r="L93" s="247">
        <f>SUM(L90:L92)</f>
        <v>437705</v>
      </c>
      <c r="M93" s="248">
        <f>SUM(M90:M92)</f>
        <v>0</v>
      </c>
      <c r="N93" s="338">
        <f>SUM(N90:N92)</f>
        <v>0</v>
      </c>
    </row>
    <row r="94" spans="1:14" ht="13.5" customHeight="1">
      <c r="A94" s="473"/>
      <c r="B94" s="335" t="s">
        <v>35</v>
      </c>
      <c r="C94" s="335" t="s">
        <v>33</v>
      </c>
      <c r="D94" s="331">
        <v>0</v>
      </c>
      <c r="E94" s="331"/>
      <c r="F94" s="331">
        <v>5209</v>
      </c>
      <c r="G94" s="331">
        <v>1654</v>
      </c>
      <c r="H94" s="331"/>
      <c r="I94" s="331">
        <v>10101</v>
      </c>
      <c r="J94" s="331"/>
      <c r="K94" s="331"/>
      <c r="L94" s="247">
        <f>SUM(D94:K94)</f>
        <v>16964</v>
      </c>
      <c r="M94" s="331"/>
      <c r="N94" s="338"/>
    </row>
    <row r="95" spans="1:14" ht="13.5" customHeight="1">
      <c r="A95" s="473"/>
      <c r="B95" s="335" t="s">
        <v>35</v>
      </c>
      <c r="C95" s="335" t="s">
        <v>34</v>
      </c>
      <c r="D95" s="331">
        <v>1448</v>
      </c>
      <c r="E95" s="331"/>
      <c r="F95" s="331">
        <v>29867</v>
      </c>
      <c r="G95" s="331"/>
      <c r="H95" s="331"/>
      <c r="I95" s="331">
        <v>90115</v>
      </c>
      <c r="J95" s="331"/>
      <c r="K95" s="331"/>
      <c r="L95" s="247">
        <f>SUM(D95:K95)</f>
        <v>121430</v>
      </c>
      <c r="M95" s="331"/>
      <c r="N95" s="338">
        <v>1220</v>
      </c>
    </row>
    <row r="96" spans="1:14" ht="13.5" customHeight="1">
      <c r="A96" s="473"/>
      <c r="B96" s="335" t="s">
        <v>317</v>
      </c>
      <c r="C96" s="335" t="s">
        <v>33</v>
      </c>
      <c r="D96" s="331"/>
      <c r="E96" s="331"/>
      <c r="F96" s="331"/>
      <c r="G96" s="331"/>
      <c r="H96" s="331"/>
      <c r="I96" s="331"/>
      <c r="J96" s="331">
        <v>1079</v>
      </c>
      <c r="K96" s="331"/>
      <c r="L96" s="247">
        <f>SUM(D96:K96)</f>
        <v>1079</v>
      </c>
      <c r="M96" s="331"/>
      <c r="N96" s="338"/>
    </row>
    <row r="97" spans="1:14" ht="13.5" customHeight="1">
      <c r="A97" s="473"/>
      <c r="B97" s="335" t="s">
        <v>264</v>
      </c>
      <c r="C97" s="335" t="s">
        <v>33</v>
      </c>
      <c r="D97" s="331">
        <v>2587</v>
      </c>
      <c r="E97" s="331">
        <v>8962</v>
      </c>
      <c r="F97" s="331">
        <v>2242</v>
      </c>
      <c r="G97" s="331"/>
      <c r="H97" s="331"/>
      <c r="I97" s="331"/>
      <c r="J97" s="331">
        <v>28797</v>
      </c>
      <c r="K97" s="331"/>
      <c r="L97" s="247">
        <f>SUM(D97:K97)</f>
        <v>42588</v>
      </c>
      <c r="M97" s="331"/>
      <c r="N97" s="338"/>
    </row>
    <row r="98" spans="1:14" ht="13.5" customHeight="1">
      <c r="A98" s="473"/>
      <c r="B98" s="335" t="s">
        <v>264</v>
      </c>
      <c r="C98" s="335" t="s">
        <v>34</v>
      </c>
      <c r="D98" s="331"/>
      <c r="E98" s="331">
        <v>17893</v>
      </c>
      <c r="F98" s="331"/>
      <c r="G98" s="331"/>
      <c r="H98" s="331"/>
      <c r="I98" s="331">
        <v>304</v>
      </c>
      <c r="J98" s="331">
        <v>30914.000000000004</v>
      </c>
      <c r="K98" s="331"/>
      <c r="L98" s="247">
        <f>SUM(D98:K98)</f>
        <v>49111</v>
      </c>
      <c r="M98" s="331"/>
      <c r="N98" s="338"/>
    </row>
    <row r="99" spans="1:14" ht="13.5" customHeight="1">
      <c r="A99" s="473"/>
      <c r="B99" s="247" t="s">
        <v>264</v>
      </c>
      <c r="C99" s="247" t="s">
        <v>3</v>
      </c>
      <c r="D99" s="247">
        <f>D97+D98</f>
        <v>2587</v>
      </c>
      <c r="E99" s="247">
        <f>E97+E98</f>
        <v>26855</v>
      </c>
      <c r="F99" s="247">
        <f t="shared" ref="F99:M99" si="23">F97+F98</f>
        <v>2242</v>
      </c>
      <c r="G99" s="247">
        <f t="shared" si="23"/>
        <v>0</v>
      </c>
      <c r="H99" s="247">
        <f t="shared" si="23"/>
        <v>0</v>
      </c>
      <c r="I99" s="247">
        <f t="shared" si="23"/>
        <v>304</v>
      </c>
      <c r="J99" s="247">
        <f t="shared" si="23"/>
        <v>59711</v>
      </c>
      <c r="K99" s="247">
        <f t="shared" si="23"/>
        <v>0</v>
      </c>
      <c r="L99" s="247">
        <f>L97+L98</f>
        <v>91699</v>
      </c>
      <c r="M99" s="247">
        <f t="shared" si="23"/>
        <v>0</v>
      </c>
      <c r="N99" s="341">
        <f>N97+N98</f>
        <v>0</v>
      </c>
    </row>
    <row r="100" spans="1:14" ht="13.5" customHeight="1">
      <c r="A100" s="473"/>
      <c r="B100" s="335" t="s">
        <v>38</v>
      </c>
      <c r="C100" s="335" t="s">
        <v>33</v>
      </c>
      <c r="D100" s="335">
        <f>D90+D96+D97+D94</f>
        <v>37742</v>
      </c>
      <c r="E100" s="335">
        <f t="shared" ref="E100:N100" si="24">E90+E96+E97+E94</f>
        <v>8962</v>
      </c>
      <c r="F100" s="335">
        <f t="shared" si="24"/>
        <v>57986</v>
      </c>
      <c r="G100" s="335">
        <f t="shared" si="24"/>
        <v>22565</v>
      </c>
      <c r="H100" s="335">
        <f t="shared" si="24"/>
        <v>53563</v>
      </c>
      <c r="I100" s="335">
        <f t="shared" si="24"/>
        <v>181706</v>
      </c>
      <c r="J100" s="335">
        <f t="shared" si="24"/>
        <v>35554</v>
      </c>
      <c r="K100" s="335">
        <f t="shared" si="24"/>
        <v>0</v>
      </c>
      <c r="L100" s="334">
        <f t="shared" si="24"/>
        <v>398078</v>
      </c>
      <c r="M100" s="335">
        <f t="shared" si="24"/>
        <v>0</v>
      </c>
      <c r="N100" s="335">
        <f t="shared" si="24"/>
        <v>0</v>
      </c>
    </row>
    <row r="101" spans="1:14" ht="13.5" customHeight="1">
      <c r="A101" s="473"/>
      <c r="B101" s="335" t="s">
        <v>38</v>
      </c>
      <c r="C101" s="335" t="s">
        <v>37</v>
      </c>
      <c r="D101" s="335">
        <f>D91+D98+D95</f>
        <v>28332</v>
      </c>
      <c r="E101" s="335">
        <f t="shared" ref="E101:N101" si="25">E91+E98+E95</f>
        <v>17893</v>
      </c>
      <c r="F101" s="335">
        <f t="shared" si="25"/>
        <v>31082</v>
      </c>
      <c r="G101" s="335">
        <f t="shared" si="25"/>
        <v>16178</v>
      </c>
      <c r="H101" s="335">
        <f t="shared" si="25"/>
        <v>6730</v>
      </c>
      <c r="I101" s="335">
        <f t="shared" si="25"/>
        <v>95218</v>
      </c>
      <c r="J101" s="335">
        <f t="shared" si="25"/>
        <v>75366</v>
      </c>
      <c r="K101" s="335">
        <f t="shared" si="25"/>
        <v>0</v>
      </c>
      <c r="L101" s="334">
        <f t="shared" si="25"/>
        <v>270799</v>
      </c>
      <c r="M101" s="335">
        <f t="shared" si="25"/>
        <v>0</v>
      </c>
      <c r="N101" s="335">
        <f t="shared" si="25"/>
        <v>1220</v>
      </c>
    </row>
    <row r="102" spans="1:14" ht="13.5" customHeight="1">
      <c r="A102" s="474"/>
      <c r="B102" s="124" t="s">
        <v>38</v>
      </c>
      <c r="C102" s="124" t="s">
        <v>3</v>
      </c>
      <c r="D102" s="124">
        <f t="shared" ref="D102:N102" si="26">D100+D101</f>
        <v>66074</v>
      </c>
      <c r="E102" s="124">
        <f t="shared" si="26"/>
        <v>26855</v>
      </c>
      <c r="F102" s="124">
        <f t="shared" si="26"/>
        <v>89068</v>
      </c>
      <c r="G102" s="124">
        <f t="shared" si="26"/>
        <v>38743</v>
      </c>
      <c r="H102" s="124">
        <f t="shared" si="26"/>
        <v>60293</v>
      </c>
      <c r="I102" s="124">
        <f t="shared" si="26"/>
        <v>276924</v>
      </c>
      <c r="J102" s="124">
        <f t="shared" si="26"/>
        <v>110920</v>
      </c>
      <c r="K102" s="124">
        <f t="shared" si="26"/>
        <v>0</v>
      </c>
      <c r="L102" s="124">
        <f t="shared" si="26"/>
        <v>668877</v>
      </c>
      <c r="M102" s="124">
        <f t="shared" si="26"/>
        <v>0</v>
      </c>
      <c r="N102" s="124">
        <f t="shared" si="26"/>
        <v>1220</v>
      </c>
    </row>
    <row r="103" spans="1:14" s="57" customFormat="1" ht="13.5">
      <c r="A103" s="374"/>
      <c r="B103" s="247"/>
      <c r="C103" s="247"/>
      <c r="D103" s="247"/>
      <c r="E103" s="247"/>
      <c r="F103" s="247"/>
      <c r="G103" s="247"/>
      <c r="H103" s="247"/>
      <c r="I103" s="247"/>
      <c r="J103" s="247"/>
      <c r="K103" s="247"/>
      <c r="L103" s="247"/>
      <c r="M103" s="247"/>
      <c r="N103" s="340" t="s">
        <v>516</v>
      </c>
    </row>
    <row r="104" spans="1:14" ht="19.5" customHeight="1">
      <c r="A104" s="487" t="s">
        <v>520</v>
      </c>
      <c r="B104" s="334" t="s">
        <v>433</v>
      </c>
      <c r="C104" s="334" t="s">
        <v>33</v>
      </c>
      <c r="D104" s="334">
        <f t="shared" ref="D104:N113" si="27">SUMIFS(D$37:D$102,$B$37:$B$102,$B104,$C$37:$C$102,$C104)</f>
        <v>215121</v>
      </c>
      <c r="E104" s="334">
        <f t="shared" si="27"/>
        <v>0</v>
      </c>
      <c r="F104" s="334">
        <f t="shared" si="27"/>
        <v>179687</v>
      </c>
      <c r="G104" s="334">
        <f t="shared" si="27"/>
        <v>67943</v>
      </c>
      <c r="H104" s="336">
        <f t="shared" si="27"/>
        <v>231044</v>
      </c>
      <c r="I104" s="334">
        <f t="shared" si="27"/>
        <v>786566</v>
      </c>
      <c r="J104" s="334">
        <f t="shared" si="27"/>
        <v>67180</v>
      </c>
      <c r="K104" s="334">
        <f t="shared" si="27"/>
        <v>0</v>
      </c>
      <c r="L104" s="247">
        <f t="shared" si="27"/>
        <v>1547541</v>
      </c>
      <c r="M104" s="336">
        <f t="shared" si="27"/>
        <v>0</v>
      </c>
      <c r="N104" s="336">
        <f t="shared" si="27"/>
        <v>0</v>
      </c>
    </row>
    <row r="105" spans="1:14" ht="19.5" customHeight="1">
      <c r="A105" s="488"/>
      <c r="B105" s="334" t="s">
        <v>433</v>
      </c>
      <c r="C105" s="334" t="s">
        <v>34</v>
      </c>
      <c r="D105" s="334">
        <f t="shared" si="27"/>
        <v>104265</v>
      </c>
      <c r="E105" s="334">
        <f t="shared" si="27"/>
        <v>0</v>
      </c>
      <c r="F105" s="334">
        <f t="shared" si="27"/>
        <v>62540</v>
      </c>
      <c r="G105" s="334">
        <f t="shared" si="27"/>
        <v>139082</v>
      </c>
      <c r="H105" s="334">
        <f t="shared" si="27"/>
        <v>148164</v>
      </c>
      <c r="I105" s="334">
        <f t="shared" si="27"/>
        <v>73410</v>
      </c>
      <c r="J105" s="334">
        <f t="shared" si="27"/>
        <v>269088</v>
      </c>
      <c r="K105" s="334">
        <f t="shared" si="27"/>
        <v>0</v>
      </c>
      <c r="L105" s="247">
        <f t="shared" si="27"/>
        <v>796549</v>
      </c>
      <c r="M105" s="341">
        <f t="shared" si="27"/>
        <v>0</v>
      </c>
      <c r="N105" s="341">
        <f t="shared" si="27"/>
        <v>0</v>
      </c>
    </row>
    <row r="106" spans="1:14" ht="19.5" customHeight="1">
      <c r="A106" s="488"/>
      <c r="B106" s="334" t="s">
        <v>433</v>
      </c>
      <c r="C106" s="334" t="s">
        <v>300</v>
      </c>
      <c r="D106" s="334">
        <f t="shared" si="27"/>
        <v>0</v>
      </c>
      <c r="E106" s="334">
        <f t="shared" si="27"/>
        <v>0</v>
      </c>
      <c r="F106" s="334">
        <f t="shared" si="27"/>
        <v>0</v>
      </c>
      <c r="G106" s="334">
        <f t="shared" si="27"/>
        <v>0</v>
      </c>
      <c r="H106" s="334">
        <f t="shared" si="27"/>
        <v>0</v>
      </c>
      <c r="I106" s="334">
        <f t="shared" si="27"/>
        <v>0</v>
      </c>
      <c r="J106" s="334">
        <f t="shared" si="27"/>
        <v>0</v>
      </c>
      <c r="K106" s="334">
        <f t="shared" si="27"/>
        <v>0</v>
      </c>
      <c r="L106" s="247">
        <f t="shared" si="27"/>
        <v>0</v>
      </c>
      <c r="M106" s="341">
        <f t="shared" si="27"/>
        <v>0</v>
      </c>
      <c r="N106" s="341">
        <f t="shared" si="27"/>
        <v>0</v>
      </c>
    </row>
    <row r="107" spans="1:14" ht="16.5" customHeight="1">
      <c r="A107" s="488"/>
      <c r="B107" s="247" t="s">
        <v>433</v>
      </c>
      <c r="C107" s="247" t="s">
        <v>3</v>
      </c>
      <c r="D107" s="247">
        <f t="shared" si="27"/>
        <v>319386</v>
      </c>
      <c r="E107" s="247">
        <f t="shared" si="27"/>
        <v>0</v>
      </c>
      <c r="F107" s="247">
        <f t="shared" si="27"/>
        <v>242227</v>
      </c>
      <c r="G107" s="247">
        <f t="shared" si="27"/>
        <v>207025</v>
      </c>
      <c r="H107" s="247">
        <f t="shared" si="27"/>
        <v>379208</v>
      </c>
      <c r="I107" s="247">
        <f t="shared" si="27"/>
        <v>859976</v>
      </c>
      <c r="J107" s="247">
        <f t="shared" si="27"/>
        <v>336268</v>
      </c>
      <c r="K107" s="247">
        <f t="shared" si="27"/>
        <v>0</v>
      </c>
      <c r="L107" s="247">
        <f t="shared" si="27"/>
        <v>2344090</v>
      </c>
      <c r="M107" s="248">
        <f t="shared" si="27"/>
        <v>0</v>
      </c>
      <c r="N107" s="341">
        <f t="shared" si="27"/>
        <v>0</v>
      </c>
    </row>
    <row r="108" spans="1:14" ht="19.5" customHeight="1">
      <c r="A108" s="488"/>
      <c r="B108" s="334" t="s">
        <v>35</v>
      </c>
      <c r="C108" s="334" t="s">
        <v>33</v>
      </c>
      <c r="D108" s="333">
        <f t="shared" si="27"/>
        <v>39740</v>
      </c>
      <c r="E108" s="333">
        <f t="shared" si="27"/>
        <v>24176</v>
      </c>
      <c r="F108" s="333">
        <f t="shared" si="27"/>
        <v>5209</v>
      </c>
      <c r="G108" s="333">
        <f t="shared" si="27"/>
        <v>77015</v>
      </c>
      <c r="H108" s="333">
        <f t="shared" si="27"/>
        <v>0</v>
      </c>
      <c r="I108" s="333">
        <f t="shared" si="27"/>
        <v>621957</v>
      </c>
      <c r="J108" s="333">
        <f t="shared" si="27"/>
        <v>0</v>
      </c>
      <c r="K108" s="333">
        <f t="shared" si="27"/>
        <v>0</v>
      </c>
      <c r="L108" s="247">
        <f t="shared" si="27"/>
        <v>768097</v>
      </c>
      <c r="M108" s="333">
        <f t="shared" si="27"/>
        <v>0</v>
      </c>
      <c r="N108" s="341">
        <f t="shared" si="27"/>
        <v>0</v>
      </c>
    </row>
    <row r="109" spans="1:14" ht="19.5" customHeight="1">
      <c r="A109" s="488"/>
      <c r="B109" s="334" t="s">
        <v>35</v>
      </c>
      <c r="C109" s="334" t="s">
        <v>34</v>
      </c>
      <c r="D109" s="333">
        <f t="shared" si="27"/>
        <v>24745</v>
      </c>
      <c r="E109" s="333">
        <f t="shared" si="27"/>
        <v>0</v>
      </c>
      <c r="F109" s="333">
        <f t="shared" si="27"/>
        <v>42342</v>
      </c>
      <c r="G109" s="333">
        <f t="shared" si="27"/>
        <v>0</v>
      </c>
      <c r="H109" s="333">
        <f t="shared" si="27"/>
        <v>0</v>
      </c>
      <c r="I109" s="333">
        <f t="shared" si="27"/>
        <v>1083022</v>
      </c>
      <c r="J109" s="333">
        <f t="shared" si="27"/>
        <v>14412</v>
      </c>
      <c r="K109" s="333">
        <f t="shared" si="27"/>
        <v>5770</v>
      </c>
      <c r="L109" s="247">
        <f t="shared" si="27"/>
        <v>1170291</v>
      </c>
      <c r="M109" s="333">
        <f t="shared" si="27"/>
        <v>352052</v>
      </c>
      <c r="N109" s="341">
        <f t="shared" si="27"/>
        <v>16291</v>
      </c>
    </row>
    <row r="110" spans="1:14" ht="19.5" customHeight="1">
      <c r="A110" s="488"/>
      <c r="B110" s="334" t="s">
        <v>317</v>
      </c>
      <c r="C110" s="334" t="s">
        <v>33</v>
      </c>
      <c r="D110" s="333">
        <f t="shared" si="27"/>
        <v>0</v>
      </c>
      <c r="E110" s="333">
        <f t="shared" si="27"/>
        <v>0</v>
      </c>
      <c r="F110" s="333">
        <f t="shared" si="27"/>
        <v>0</v>
      </c>
      <c r="G110" s="333">
        <f t="shared" si="27"/>
        <v>0</v>
      </c>
      <c r="H110" s="333">
        <f t="shared" si="27"/>
        <v>0</v>
      </c>
      <c r="I110" s="333">
        <f t="shared" si="27"/>
        <v>0</v>
      </c>
      <c r="J110" s="333">
        <f t="shared" si="27"/>
        <v>9256</v>
      </c>
      <c r="K110" s="333">
        <f t="shared" si="27"/>
        <v>0</v>
      </c>
      <c r="L110" s="247">
        <f t="shared" si="27"/>
        <v>9256</v>
      </c>
      <c r="M110" s="333">
        <f t="shared" si="27"/>
        <v>0</v>
      </c>
      <c r="N110" s="341">
        <f t="shared" si="27"/>
        <v>0</v>
      </c>
    </row>
    <row r="111" spans="1:14" ht="19.5" customHeight="1">
      <c r="A111" s="488"/>
      <c r="B111" s="334" t="s">
        <v>264</v>
      </c>
      <c r="C111" s="334" t="s">
        <v>33</v>
      </c>
      <c r="D111" s="333">
        <f t="shared" si="27"/>
        <v>196969</v>
      </c>
      <c r="E111" s="333">
        <f t="shared" si="27"/>
        <v>120625</v>
      </c>
      <c r="F111" s="333">
        <f t="shared" si="27"/>
        <v>213181</v>
      </c>
      <c r="G111" s="333">
        <f t="shared" si="27"/>
        <v>0</v>
      </c>
      <c r="H111" s="333">
        <f t="shared" si="27"/>
        <v>153236</v>
      </c>
      <c r="I111" s="333">
        <f t="shared" si="27"/>
        <v>144969</v>
      </c>
      <c r="J111" s="333">
        <f t="shared" si="27"/>
        <v>79950</v>
      </c>
      <c r="K111" s="333">
        <f t="shared" si="27"/>
        <v>0</v>
      </c>
      <c r="L111" s="247">
        <f t="shared" si="27"/>
        <v>908930</v>
      </c>
      <c r="M111" s="333">
        <f t="shared" si="27"/>
        <v>0</v>
      </c>
      <c r="N111" s="341">
        <f t="shared" si="27"/>
        <v>0</v>
      </c>
    </row>
    <row r="112" spans="1:14" ht="19.5" customHeight="1">
      <c r="A112" s="488"/>
      <c r="B112" s="334" t="s">
        <v>264</v>
      </c>
      <c r="C112" s="334" t="s">
        <v>34</v>
      </c>
      <c r="D112" s="333">
        <f t="shared" si="27"/>
        <v>212743</v>
      </c>
      <c r="E112" s="333">
        <f t="shared" si="27"/>
        <v>17893</v>
      </c>
      <c r="F112" s="333">
        <f t="shared" si="27"/>
        <v>53391</v>
      </c>
      <c r="G112" s="333">
        <f t="shared" si="27"/>
        <v>12900</v>
      </c>
      <c r="H112" s="333">
        <f t="shared" si="27"/>
        <v>952</v>
      </c>
      <c r="I112" s="333">
        <f t="shared" si="27"/>
        <v>96867</v>
      </c>
      <c r="J112" s="333">
        <f t="shared" si="27"/>
        <v>148890</v>
      </c>
      <c r="K112" s="333">
        <f t="shared" si="27"/>
        <v>0</v>
      </c>
      <c r="L112" s="247">
        <f t="shared" si="27"/>
        <v>543636</v>
      </c>
      <c r="M112" s="333">
        <f t="shared" si="27"/>
        <v>0</v>
      </c>
      <c r="N112" s="341">
        <f t="shared" si="27"/>
        <v>0</v>
      </c>
    </row>
    <row r="113" spans="1:14" ht="19.5" customHeight="1">
      <c r="A113" s="488"/>
      <c r="B113" s="247" t="s">
        <v>264</v>
      </c>
      <c r="C113" s="247" t="s">
        <v>3</v>
      </c>
      <c r="D113" s="247">
        <f t="shared" si="27"/>
        <v>409712</v>
      </c>
      <c r="E113" s="247">
        <f t="shared" si="27"/>
        <v>138518</v>
      </c>
      <c r="F113" s="247">
        <f t="shared" si="27"/>
        <v>266572</v>
      </c>
      <c r="G113" s="247">
        <f t="shared" si="27"/>
        <v>12900</v>
      </c>
      <c r="H113" s="247">
        <f t="shared" si="27"/>
        <v>154188</v>
      </c>
      <c r="I113" s="247">
        <f t="shared" si="27"/>
        <v>241836</v>
      </c>
      <c r="J113" s="247">
        <f t="shared" si="27"/>
        <v>228840</v>
      </c>
      <c r="K113" s="247">
        <f t="shared" si="27"/>
        <v>0</v>
      </c>
      <c r="L113" s="247">
        <f t="shared" si="27"/>
        <v>1452566</v>
      </c>
      <c r="M113" s="247">
        <f t="shared" si="27"/>
        <v>0</v>
      </c>
      <c r="N113" s="341">
        <f t="shared" si="27"/>
        <v>0</v>
      </c>
    </row>
    <row r="114" spans="1:14" ht="19.5" customHeight="1">
      <c r="A114" s="488"/>
      <c r="B114" s="334" t="s">
        <v>38</v>
      </c>
      <c r="C114" s="334" t="s">
        <v>33</v>
      </c>
      <c r="D114" s="334">
        <f>D104+D110+D111+D108</f>
        <v>451830</v>
      </c>
      <c r="E114" s="334">
        <f t="shared" ref="E114:N114" si="28">E104+E110+E111+E108</f>
        <v>144801</v>
      </c>
      <c r="F114" s="334">
        <f t="shared" si="28"/>
        <v>398077</v>
      </c>
      <c r="G114" s="334">
        <f t="shared" si="28"/>
        <v>144958</v>
      </c>
      <c r="H114" s="334">
        <f t="shared" si="28"/>
        <v>384280</v>
      </c>
      <c r="I114" s="334">
        <f t="shared" si="28"/>
        <v>1553492</v>
      </c>
      <c r="J114" s="334">
        <f t="shared" si="28"/>
        <v>156386</v>
      </c>
      <c r="K114" s="334">
        <f t="shared" si="28"/>
        <v>0</v>
      </c>
      <c r="L114" s="334">
        <f t="shared" si="28"/>
        <v>3233824</v>
      </c>
      <c r="M114" s="334">
        <f t="shared" si="28"/>
        <v>0</v>
      </c>
      <c r="N114" s="334">
        <f t="shared" si="28"/>
        <v>0</v>
      </c>
    </row>
    <row r="115" spans="1:14" ht="19.5" customHeight="1">
      <c r="A115" s="488"/>
      <c r="B115" s="334" t="s">
        <v>38</v>
      </c>
      <c r="C115" s="334" t="s">
        <v>37</v>
      </c>
      <c r="D115" s="334">
        <f>D105+D112+D109</f>
        <v>341753</v>
      </c>
      <c r="E115" s="334">
        <f t="shared" ref="E115:N115" si="29">E105+E112+E109</f>
        <v>17893</v>
      </c>
      <c r="F115" s="334">
        <f t="shared" si="29"/>
        <v>158273</v>
      </c>
      <c r="G115" s="334">
        <f t="shared" si="29"/>
        <v>151982</v>
      </c>
      <c r="H115" s="334">
        <f t="shared" si="29"/>
        <v>149116</v>
      </c>
      <c r="I115" s="334">
        <f t="shared" si="29"/>
        <v>1253299</v>
      </c>
      <c r="J115" s="334">
        <f t="shared" si="29"/>
        <v>432390</v>
      </c>
      <c r="K115" s="334">
        <f t="shared" si="29"/>
        <v>5770</v>
      </c>
      <c r="L115" s="334">
        <f t="shared" si="29"/>
        <v>2510476</v>
      </c>
      <c r="M115" s="334">
        <f t="shared" si="29"/>
        <v>352052</v>
      </c>
      <c r="N115" s="334">
        <f t="shared" si="29"/>
        <v>16291</v>
      </c>
    </row>
    <row r="116" spans="1:14" ht="19.5" customHeight="1">
      <c r="A116" s="489"/>
      <c r="B116" s="124" t="s">
        <v>38</v>
      </c>
      <c r="C116" s="124" t="s">
        <v>3</v>
      </c>
      <c r="D116" s="124">
        <f>D114+D115</f>
        <v>793583</v>
      </c>
      <c r="E116" s="124">
        <f t="shared" ref="E116:N116" si="30">E114+E115</f>
        <v>162694</v>
      </c>
      <c r="F116" s="124">
        <f t="shared" si="30"/>
        <v>556350</v>
      </c>
      <c r="G116" s="124">
        <f t="shared" si="30"/>
        <v>296940</v>
      </c>
      <c r="H116" s="124">
        <f t="shared" si="30"/>
        <v>533396</v>
      </c>
      <c r="I116" s="124">
        <f t="shared" si="30"/>
        <v>2806791</v>
      </c>
      <c r="J116" s="124">
        <f t="shared" si="30"/>
        <v>588776</v>
      </c>
      <c r="K116" s="124">
        <f t="shared" si="30"/>
        <v>5770</v>
      </c>
      <c r="L116" s="124">
        <f t="shared" si="30"/>
        <v>5744300</v>
      </c>
      <c r="M116" s="124">
        <f t="shared" si="30"/>
        <v>352052</v>
      </c>
      <c r="N116" s="124">
        <f t="shared" si="30"/>
        <v>16291</v>
      </c>
    </row>
    <row r="117" spans="1:14" ht="15.75" customHeight="1">
      <c r="A117" s="486" t="s">
        <v>491</v>
      </c>
      <c r="B117" s="335" t="s">
        <v>433</v>
      </c>
      <c r="C117" s="335" t="s">
        <v>33</v>
      </c>
      <c r="D117" s="339">
        <v>34582</v>
      </c>
      <c r="E117" s="339">
        <v>0</v>
      </c>
      <c r="F117" s="339">
        <v>57828</v>
      </c>
      <c r="G117" s="339">
        <v>45516.6</v>
      </c>
      <c r="H117" s="338">
        <v>157312</v>
      </c>
      <c r="I117" s="339">
        <v>21199</v>
      </c>
      <c r="J117" s="339">
        <v>4031</v>
      </c>
      <c r="K117" s="339">
        <v>0</v>
      </c>
      <c r="L117" s="248">
        <f>SUM(D117:K117)</f>
        <v>320468.59999999998</v>
      </c>
      <c r="M117" s="337"/>
      <c r="N117" s="337"/>
    </row>
    <row r="118" spans="1:14" ht="15.75" customHeight="1">
      <c r="A118" s="472"/>
      <c r="B118" s="335" t="s">
        <v>433</v>
      </c>
      <c r="C118" s="335" t="s">
        <v>34</v>
      </c>
      <c r="D118" s="339">
        <v>17833</v>
      </c>
      <c r="E118" s="339">
        <v>0</v>
      </c>
      <c r="F118" s="339">
        <v>0</v>
      </c>
      <c r="G118" s="339">
        <v>13301.400000000001</v>
      </c>
      <c r="H118" s="339">
        <v>23597</v>
      </c>
      <c r="I118" s="339">
        <v>16690</v>
      </c>
      <c r="J118" s="339">
        <v>21770</v>
      </c>
      <c r="K118" s="339">
        <v>0</v>
      </c>
      <c r="L118" s="248">
        <f>SUM(D118:K118)</f>
        <v>93191.4</v>
      </c>
      <c r="M118" s="331"/>
      <c r="N118" s="338"/>
    </row>
    <row r="119" spans="1:14" ht="15.75" customHeight="1">
      <c r="A119" s="473"/>
      <c r="B119" s="335" t="s">
        <v>433</v>
      </c>
      <c r="C119" s="335" t="s">
        <v>300</v>
      </c>
      <c r="D119" s="339"/>
      <c r="E119" s="339"/>
      <c r="F119" s="339"/>
      <c r="G119" s="339"/>
      <c r="H119" s="339"/>
      <c r="I119" s="339"/>
      <c r="J119" s="339"/>
      <c r="K119" s="339"/>
      <c r="L119" s="248">
        <f>SUM(D119:K119)</f>
        <v>0</v>
      </c>
      <c r="M119" s="338"/>
      <c r="N119" s="338"/>
    </row>
    <row r="120" spans="1:14" ht="15.75" customHeight="1">
      <c r="A120" s="473"/>
      <c r="B120" s="247" t="s">
        <v>433</v>
      </c>
      <c r="C120" s="247" t="s">
        <v>3</v>
      </c>
      <c r="D120" s="248">
        <f t="shared" ref="D120:N120" si="31">SUM(D117:D119)</f>
        <v>52415</v>
      </c>
      <c r="E120" s="248">
        <f t="shared" si="31"/>
        <v>0</v>
      </c>
      <c r="F120" s="248">
        <f t="shared" si="31"/>
        <v>57828</v>
      </c>
      <c r="G120" s="248">
        <f t="shared" si="31"/>
        <v>58818</v>
      </c>
      <c r="H120" s="248">
        <f t="shared" si="31"/>
        <v>180909</v>
      </c>
      <c r="I120" s="248">
        <f t="shared" si="31"/>
        <v>37889</v>
      </c>
      <c r="J120" s="248">
        <f t="shared" si="31"/>
        <v>25801</v>
      </c>
      <c r="K120" s="248">
        <f t="shared" si="31"/>
        <v>0</v>
      </c>
      <c r="L120" s="248">
        <f t="shared" si="31"/>
        <v>413660</v>
      </c>
      <c r="M120" s="248">
        <f t="shared" si="31"/>
        <v>0</v>
      </c>
      <c r="N120" s="338">
        <f t="shared" si="31"/>
        <v>0</v>
      </c>
    </row>
    <row r="121" spans="1:14" ht="15.75" customHeight="1">
      <c r="A121" s="473"/>
      <c r="B121" s="335" t="s">
        <v>35</v>
      </c>
      <c r="C121" s="335" t="s">
        <v>33</v>
      </c>
      <c r="D121" s="342">
        <v>0</v>
      </c>
      <c r="E121" s="342">
        <v>0</v>
      </c>
      <c r="F121" s="342">
        <v>2077</v>
      </c>
      <c r="G121" s="342">
        <v>0</v>
      </c>
      <c r="H121" s="342">
        <v>2857.5</v>
      </c>
      <c r="I121" s="342">
        <v>0</v>
      </c>
      <c r="J121" s="342">
        <v>0</v>
      </c>
      <c r="K121" s="342">
        <v>0</v>
      </c>
      <c r="L121" s="248">
        <f>SUM(D121:K121)</f>
        <v>4934.5</v>
      </c>
      <c r="M121" s="331"/>
      <c r="N121" s="338"/>
    </row>
    <row r="122" spans="1:14" ht="15.75" customHeight="1">
      <c r="A122" s="473"/>
      <c r="B122" s="335" t="s">
        <v>35</v>
      </c>
      <c r="C122" s="335" t="s">
        <v>34</v>
      </c>
      <c r="D122" s="342">
        <v>46610.5</v>
      </c>
      <c r="E122" s="342">
        <v>0</v>
      </c>
      <c r="F122" s="342">
        <v>14787</v>
      </c>
      <c r="G122" s="342">
        <v>0</v>
      </c>
      <c r="H122" s="342">
        <v>61533.5</v>
      </c>
      <c r="I122" s="342">
        <v>0</v>
      </c>
      <c r="J122" s="342">
        <v>0</v>
      </c>
      <c r="K122" s="342">
        <v>0</v>
      </c>
      <c r="L122" s="248">
        <f>SUM(D122:K122)</f>
        <v>122931</v>
      </c>
      <c r="M122" s="331">
        <v>34103</v>
      </c>
      <c r="N122" s="338">
        <v>1220</v>
      </c>
    </row>
    <row r="123" spans="1:14" ht="15.75" customHeight="1">
      <c r="A123" s="473"/>
      <c r="B123" s="335" t="s">
        <v>317</v>
      </c>
      <c r="C123" s="335" t="s">
        <v>33</v>
      </c>
      <c r="D123" s="342"/>
      <c r="E123" s="342"/>
      <c r="F123" s="342"/>
      <c r="G123" s="342"/>
      <c r="H123" s="342"/>
      <c r="I123" s="342"/>
      <c r="J123" s="342">
        <v>616</v>
      </c>
      <c r="K123" s="342"/>
      <c r="L123" s="248">
        <f>SUM(D123:K123)</f>
        <v>616</v>
      </c>
      <c r="M123" s="331"/>
      <c r="N123" s="338"/>
    </row>
    <row r="124" spans="1:14" ht="15.75" customHeight="1">
      <c r="A124" s="473"/>
      <c r="B124" s="335" t="s">
        <v>264</v>
      </c>
      <c r="C124" s="335" t="s">
        <v>33</v>
      </c>
      <c r="D124" s="342">
        <v>0</v>
      </c>
      <c r="E124" s="342">
        <v>0</v>
      </c>
      <c r="F124" s="342">
        <v>0</v>
      </c>
      <c r="G124" s="342">
        <v>0</v>
      </c>
      <c r="H124" s="342">
        <v>0</v>
      </c>
      <c r="I124" s="342">
        <v>0</v>
      </c>
      <c r="J124" s="342">
        <v>811.50000000000011</v>
      </c>
      <c r="K124" s="342">
        <v>0</v>
      </c>
      <c r="L124" s="248">
        <f>SUM(D124:K124)</f>
        <v>811.50000000000011</v>
      </c>
      <c r="M124" s="331"/>
      <c r="N124" s="338"/>
    </row>
    <row r="125" spans="1:14" ht="15.75" customHeight="1">
      <c r="A125" s="473"/>
      <c r="B125" s="335" t="s">
        <v>264</v>
      </c>
      <c r="C125" s="335" t="s">
        <v>34</v>
      </c>
      <c r="D125" s="342">
        <v>0</v>
      </c>
      <c r="E125" s="342">
        <v>0</v>
      </c>
      <c r="F125" s="342">
        <v>0</v>
      </c>
      <c r="G125" s="342">
        <v>0</v>
      </c>
      <c r="H125" s="342">
        <v>0</v>
      </c>
      <c r="I125" s="342">
        <v>0</v>
      </c>
      <c r="J125" s="342">
        <v>11441</v>
      </c>
      <c r="K125" s="342">
        <v>1254.7</v>
      </c>
      <c r="L125" s="248">
        <f>SUM(D125:K125)</f>
        <v>12695.7</v>
      </c>
      <c r="M125" s="331"/>
      <c r="N125" s="338"/>
    </row>
    <row r="126" spans="1:14" ht="15.75" customHeight="1">
      <c r="A126" s="473"/>
      <c r="B126" s="247" t="s">
        <v>264</v>
      </c>
      <c r="C126" s="247" t="s">
        <v>3</v>
      </c>
      <c r="D126" s="248">
        <f>D124+D125</f>
        <v>0</v>
      </c>
      <c r="E126" s="248">
        <f>E124+E125</f>
        <v>0</v>
      </c>
      <c r="F126" s="248">
        <f t="shared" ref="F126:K126" si="32">F124+F125</f>
        <v>0</v>
      </c>
      <c r="G126" s="248">
        <f t="shared" si="32"/>
        <v>0</v>
      </c>
      <c r="H126" s="248">
        <f t="shared" si="32"/>
        <v>0</v>
      </c>
      <c r="I126" s="248">
        <f t="shared" si="32"/>
        <v>0</v>
      </c>
      <c r="J126" s="248">
        <f t="shared" si="32"/>
        <v>12252.5</v>
      </c>
      <c r="K126" s="248">
        <f t="shared" si="32"/>
        <v>1254.7</v>
      </c>
      <c r="L126" s="248">
        <f>L124+L125</f>
        <v>13507.2</v>
      </c>
      <c r="M126" s="247">
        <f>M124+M125</f>
        <v>0</v>
      </c>
      <c r="N126" s="338">
        <f>N124+N125</f>
        <v>0</v>
      </c>
    </row>
    <row r="127" spans="1:14" ht="15.75" customHeight="1">
      <c r="A127" s="473"/>
      <c r="B127" s="335" t="s">
        <v>38</v>
      </c>
      <c r="C127" s="335" t="s">
        <v>33</v>
      </c>
      <c r="D127" s="339">
        <f t="shared" ref="D127:N127" si="33">D117+D123+D124+D121</f>
        <v>34582</v>
      </c>
      <c r="E127" s="339">
        <f t="shared" si="33"/>
        <v>0</v>
      </c>
      <c r="F127" s="339">
        <f t="shared" si="33"/>
        <v>59905</v>
      </c>
      <c r="G127" s="339">
        <f t="shared" si="33"/>
        <v>45516.6</v>
      </c>
      <c r="H127" s="339">
        <f t="shared" si="33"/>
        <v>160169.5</v>
      </c>
      <c r="I127" s="339">
        <f t="shared" si="33"/>
        <v>21199</v>
      </c>
      <c r="J127" s="339">
        <f t="shared" si="33"/>
        <v>5458.5</v>
      </c>
      <c r="K127" s="339">
        <f t="shared" si="33"/>
        <v>0</v>
      </c>
      <c r="L127" s="343">
        <f t="shared" si="33"/>
        <v>326830.59999999998</v>
      </c>
      <c r="M127" s="339">
        <f t="shared" si="33"/>
        <v>0</v>
      </c>
      <c r="N127" s="338">
        <f t="shared" si="33"/>
        <v>0</v>
      </c>
    </row>
    <row r="128" spans="1:14" ht="15.75" customHeight="1">
      <c r="A128" s="473"/>
      <c r="B128" s="335" t="s">
        <v>38</v>
      </c>
      <c r="C128" s="335" t="s">
        <v>37</v>
      </c>
      <c r="D128" s="339">
        <f>D118+D125+D122</f>
        <v>64443.5</v>
      </c>
      <c r="E128" s="339">
        <f t="shared" ref="E128:N128" si="34">E118+E125+E122</f>
        <v>0</v>
      </c>
      <c r="F128" s="339">
        <f t="shared" si="34"/>
        <v>14787</v>
      </c>
      <c r="G128" s="339">
        <f t="shared" si="34"/>
        <v>13301.400000000001</v>
      </c>
      <c r="H128" s="339">
        <f t="shared" si="34"/>
        <v>85130.5</v>
      </c>
      <c r="I128" s="339">
        <f t="shared" si="34"/>
        <v>16690</v>
      </c>
      <c r="J128" s="339">
        <f t="shared" si="34"/>
        <v>33211</v>
      </c>
      <c r="K128" s="339">
        <f t="shared" si="34"/>
        <v>1254.7</v>
      </c>
      <c r="L128" s="343">
        <f t="shared" si="34"/>
        <v>228818.09999999998</v>
      </c>
      <c r="M128" s="339">
        <f t="shared" si="34"/>
        <v>34103</v>
      </c>
      <c r="N128" s="338">
        <f t="shared" si="34"/>
        <v>1220</v>
      </c>
    </row>
    <row r="129" spans="1:16" ht="15.75" customHeight="1">
      <c r="A129" s="474"/>
      <c r="B129" s="124" t="s">
        <v>38</v>
      </c>
      <c r="C129" s="124" t="s">
        <v>3</v>
      </c>
      <c r="D129" s="162">
        <f>D127+D128</f>
        <v>99025.5</v>
      </c>
      <c r="E129" s="162">
        <f t="shared" ref="E129:N129" si="35">E127+E128</f>
        <v>0</v>
      </c>
      <c r="F129" s="162">
        <f t="shared" si="35"/>
        <v>74692</v>
      </c>
      <c r="G129" s="162">
        <f t="shared" si="35"/>
        <v>58818</v>
      </c>
      <c r="H129" s="162">
        <f t="shared" si="35"/>
        <v>245300</v>
      </c>
      <c r="I129" s="162">
        <f t="shared" si="35"/>
        <v>37889</v>
      </c>
      <c r="J129" s="162">
        <f t="shared" si="35"/>
        <v>38669.5</v>
      </c>
      <c r="K129" s="162">
        <f t="shared" si="35"/>
        <v>1254.7</v>
      </c>
      <c r="L129" s="162">
        <f t="shared" si="35"/>
        <v>555648.69999999995</v>
      </c>
      <c r="M129" s="124">
        <f t="shared" si="35"/>
        <v>34103</v>
      </c>
      <c r="N129" s="124">
        <f t="shared" si="35"/>
        <v>1220</v>
      </c>
    </row>
    <row r="130" spans="1:16" ht="16.5" customHeight="1">
      <c r="A130" s="486" t="s">
        <v>532</v>
      </c>
      <c r="B130" s="335" t="s">
        <v>433</v>
      </c>
      <c r="C130" s="335" t="s">
        <v>33</v>
      </c>
      <c r="D130" s="339">
        <v>39828</v>
      </c>
      <c r="E130" s="339">
        <v>0</v>
      </c>
      <c r="F130" s="339">
        <v>48412</v>
      </c>
      <c r="G130" s="339">
        <v>11912</v>
      </c>
      <c r="H130" s="338">
        <v>36341</v>
      </c>
      <c r="I130" s="339">
        <v>160771</v>
      </c>
      <c r="J130" s="339">
        <v>2786</v>
      </c>
      <c r="K130" s="339">
        <v>0</v>
      </c>
      <c r="L130" s="248">
        <f>SUM(D130:K130)</f>
        <v>300050</v>
      </c>
      <c r="M130" s="337"/>
      <c r="N130" s="337"/>
    </row>
    <row r="131" spans="1:16" ht="16.5" customHeight="1">
      <c r="A131" s="486"/>
      <c r="B131" s="335" t="s">
        <v>433</v>
      </c>
      <c r="C131" s="335" t="s">
        <v>34</v>
      </c>
      <c r="D131" s="339">
        <v>17834</v>
      </c>
      <c r="E131" s="339">
        <v>0</v>
      </c>
      <c r="F131" s="339">
        <v>0</v>
      </c>
      <c r="G131" s="339">
        <v>27747</v>
      </c>
      <c r="H131" s="339">
        <v>3851</v>
      </c>
      <c r="I131" s="339">
        <v>19601</v>
      </c>
      <c r="J131" s="339">
        <v>29219</v>
      </c>
      <c r="K131" s="339">
        <v>0</v>
      </c>
      <c r="L131" s="248">
        <f>SUM(D131:K131)</f>
        <v>98252</v>
      </c>
      <c r="M131" s="331"/>
      <c r="N131" s="338"/>
    </row>
    <row r="132" spans="1:16" ht="16.5" customHeight="1">
      <c r="A132" s="486"/>
      <c r="B132" s="335" t="s">
        <v>433</v>
      </c>
      <c r="C132" s="335" t="s">
        <v>300</v>
      </c>
      <c r="D132" s="339"/>
      <c r="E132" s="339"/>
      <c r="F132" s="339">
        <v>10217</v>
      </c>
      <c r="G132" s="339"/>
      <c r="H132" s="339"/>
      <c r="I132" s="339">
        <v>1017</v>
      </c>
      <c r="J132" s="339"/>
      <c r="K132" s="339"/>
      <c r="L132" s="248">
        <f>SUM(D132:K132)</f>
        <v>11234</v>
      </c>
      <c r="M132" s="338"/>
      <c r="N132" s="338"/>
    </row>
    <row r="133" spans="1:16" ht="16.5" customHeight="1">
      <c r="A133" s="486"/>
      <c r="B133" s="247" t="s">
        <v>433</v>
      </c>
      <c r="C133" s="247" t="s">
        <v>3</v>
      </c>
      <c r="D133" s="248">
        <f>SUM(D130:D132)</f>
        <v>57662</v>
      </c>
      <c r="E133" s="248">
        <f t="shared" ref="E133:N133" si="36">SUM(E130:E132)</f>
        <v>0</v>
      </c>
      <c r="F133" s="248">
        <f t="shared" si="36"/>
        <v>58629</v>
      </c>
      <c r="G133" s="248">
        <f t="shared" si="36"/>
        <v>39659</v>
      </c>
      <c r="H133" s="248">
        <f t="shared" si="36"/>
        <v>40192</v>
      </c>
      <c r="I133" s="248">
        <f t="shared" si="36"/>
        <v>181389</v>
      </c>
      <c r="J133" s="248">
        <f t="shared" si="36"/>
        <v>32005</v>
      </c>
      <c r="K133" s="248">
        <f t="shared" si="36"/>
        <v>0</v>
      </c>
      <c r="L133" s="248">
        <f t="shared" si="36"/>
        <v>409536</v>
      </c>
      <c r="M133" s="248">
        <f t="shared" si="36"/>
        <v>0</v>
      </c>
      <c r="N133" s="248">
        <f t="shared" si="36"/>
        <v>0</v>
      </c>
    </row>
    <row r="134" spans="1:16" ht="16.5" customHeight="1">
      <c r="A134" s="486"/>
      <c r="B134" s="335" t="s">
        <v>35</v>
      </c>
      <c r="C134" s="335" t="s">
        <v>33</v>
      </c>
      <c r="D134" s="342">
        <v>440</v>
      </c>
      <c r="E134" s="342">
        <v>0</v>
      </c>
      <c r="F134" s="342">
        <v>3990</v>
      </c>
      <c r="G134" s="342">
        <v>3949</v>
      </c>
      <c r="H134" s="342">
        <v>0</v>
      </c>
      <c r="I134" s="342">
        <v>21463</v>
      </c>
      <c r="J134" s="342">
        <v>25613</v>
      </c>
      <c r="K134" s="342">
        <v>0</v>
      </c>
      <c r="L134" s="248">
        <f>SUM(D134:K134)</f>
        <v>55455</v>
      </c>
      <c r="M134" s="331"/>
      <c r="N134" s="338"/>
    </row>
    <row r="135" spans="1:16" ht="16.5" customHeight="1">
      <c r="A135" s="486"/>
      <c r="B135" s="335" t="s">
        <v>35</v>
      </c>
      <c r="C135" s="335" t="s">
        <v>34</v>
      </c>
      <c r="D135" s="342">
        <v>0</v>
      </c>
      <c r="E135" s="342">
        <v>0</v>
      </c>
      <c r="F135" s="342">
        <v>6382</v>
      </c>
      <c r="G135" s="342">
        <v>4301</v>
      </c>
      <c r="H135" s="342">
        <v>0</v>
      </c>
      <c r="I135" s="342">
        <v>27094</v>
      </c>
      <c r="J135" s="342">
        <v>0</v>
      </c>
      <c r="K135" s="342">
        <v>0</v>
      </c>
      <c r="L135" s="248">
        <f>SUM(D135:K135)</f>
        <v>37777</v>
      </c>
      <c r="M135" s="331">
        <v>65254</v>
      </c>
      <c r="N135" s="338">
        <v>0</v>
      </c>
    </row>
    <row r="136" spans="1:16" ht="16.5" customHeight="1">
      <c r="A136" s="486"/>
      <c r="B136" s="335" t="s">
        <v>317</v>
      </c>
      <c r="C136" s="335" t="s">
        <v>33</v>
      </c>
      <c r="D136" s="342"/>
      <c r="E136" s="342"/>
      <c r="F136" s="342"/>
      <c r="G136" s="342"/>
      <c r="H136" s="342"/>
      <c r="I136" s="342"/>
      <c r="J136" s="342">
        <v>0</v>
      </c>
      <c r="K136" s="342"/>
      <c r="L136" s="248">
        <f>SUM(D136:K136)</f>
        <v>0</v>
      </c>
      <c r="M136" s="331"/>
      <c r="N136" s="338"/>
    </row>
    <row r="137" spans="1:16" ht="16.5" customHeight="1">
      <c r="A137" s="486"/>
      <c r="B137" s="335" t="s">
        <v>264</v>
      </c>
      <c r="C137" s="335" t="s">
        <v>33</v>
      </c>
      <c r="D137" s="342">
        <v>0</v>
      </c>
      <c r="E137" s="342">
        <v>0</v>
      </c>
      <c r="F137" s="342">
        <v>0</v>
      </c>
      <c r="G137" s="342">
        <v>0</v>
      </c>
      <c r="H137" s="342">
        <v>0</v>
      </c>
      <c r="I137" s="342">
        <v>0</v>
      </c>
      <c r="J137" s="342">
        <v>37106</v>
      </c>
      <c r="K137" s="342">
        <v>16355</v>
      </c>
      <c r="L137" s="248">
        <f>SUM(D137:K137)</f>
        <v>53461</v>
      </c>
      <c r="M137" s="331"/>
      <c r="N137" s="338"/>
    </row>
    <row r="138" spans="1:16" ht="16.5" customHeight="1">
      <c r="A138" s="486"/>
      <c r="B138" s="335" t="s">
        <v>264</v>
      </c>
      <c r="C138" s="335" t="s">
        <v>34</v>
      </c>
      <c r="D138" s="342">
        <v>142</v>
      </c>
      <c r="E138" s="342">
        <v>0</v>
      </c>
      <c r="F138" s="342">
        <v>0</v>
      </c>
      <c r="G138" s="342">
        <v>1722</v>
      </c>
      <c r="H138" s="342">
        <v>2588</v>
      </c>
      <c r="I138" s="342">
        <v>2799</v>
      </c>
      <c r="J138" s="342">
        <v>676</v>
      </c>
      <c r="K138" s="342">
        <v>0</v>
      </c>
      <c r="L138" s="248">
        <f>SUM(D138:K138)</f>
        <v>7927</v>
      </c>
      <c r="M138" s="331"/>
      <c r="N138" s="338"/>
    </row>
    <row r="139" spans="1:16" ht="16.5" customHeight="1">
      <c r="A139" s="486"/>
      <c r="B139" s="247" t="s">
        <v>264</v>
      </c>
      <c r="C139" s="247" t="s">
        <v>3</v>
      </c>
      <c r="D139" s="248">
        <f>D137+D138</f>
        <v>142</v>
      </c>
      <c r="E139" s="248">
        <f>E137+E138</f>
        <v>0</v>
      </c>
      <c r="F139" s="248">
        <f t="shared" ref="F139:K139" si="37">F137+F138</f>
        <v>0</v>
      </c>
      <c r="G139" s="248">
        <f t="shared" si="37"/>
        <v>1722</v>
      </c>
      <c r="H139" s="248">
        <f>H137+H138</f>
        <v>2588</v>
      </c>
      <c r="I139" s="248">
        <f>I137+I138</f>
        <v>2799</v>
      </c>
      <c r="J139" s="248">
        <f t="shared" si="37"/>
        <v>37782</v>
      </c>
      <c r="K139" s="248">
        <f t="shared" si="37"/>
        <v>16355</v>
      </c>
      <c r="L139" s="248">
        <f>L137+L138</f>
        <v>61388</v>
      </c>
      <c r="M139" s="247">
        <f>M137+M138</f>
        <v>0</v>
      </c>
      <c r="N139" s="338">
        <f>N137+N138</f>
        <v>0</v>
      </c>
    </row>
    <row r="140" spans="1:16" ht="16.5" customHeight="1">
      <c r="A140" s="486"/>
      <c r="B140" s="335" t="s">
        <v>38</v>
      </c>
      <c r="C140" s="335" t="s">
        <v>33</v>
      </c>
      <c r="D140" s="339">
        <f>D130+D136+D137+D134</f>
        <v>40268</v>
      </c>
      <c r="E140" s="339">
        <f t="shared" ref="E140:N140" si="38">E130+E136+E137+E134</f>
        <v>0</v>
      </c>
      <c r="F140" s="339">
        <f t="shared" si="38"/>
        <v>52402</v>
      </c>
      <c r="G140" s="339">
        <f t="shared" si="38"/>
        <v>15861</v>
      </c>
      <c r="H140" s="339">
        <f t="shared" si="38"/>
        <v>36341</v>
      </c>
      <c r="I140" s="339">
        <f>I130+I136+I137+I134</f>
        <v>182234</v>
      </c>
      <c r="J140" s="339">
        <f>J130+J136+J137+J134</f>
        <v>65505</v>
      </c>
      <c r="K140" s="339">
        <f t="shared" si="38"/>
        <v>16355</v>
      </c>
      <c r="L140" s="339">
        <f>L130+L136+L137+L134</f>
        <v>408966</v>
      </c>
      <c r="M140" s="339">
        <f t="shared" si="38"/>
        <v>0</v>
      </c>
      <c r="N140" s="339">
        <f t="shared" si="38"/>
        <v>0</v>
      </c>
    </row>
    <row r="141" spans="1:16" ht="16.5" customHeight="1">
      <c r="A141" s="486"/>
      <c r="B141" s="335" t="s">
        <v>38</v>
      </c>
      <c r="C141" s="335" t="s">
        <v>37</v>
      </c>
      <c r="D141" s="339">
        <f>D131+D138+D135</f>
        <v>17976</v>
      </c>
      <c r="E141" s="339">
        <f t="shared" ref="E141:N141" si="39">E131+E138+E135</f>
        <v>0</v>
      </c>
      <c r="F141" s="339">
        <f t="shared" si="39"/>
        <v>6382</v>
      </c>
      <c r="G141" s="339">
        <f t="shared" si="39"/>
        <v>33770</v>
      </c>
      <c r="H141" s="339">
        <f t="shared" si="39"/>
        <v>6439</v>
      </c>
      <c r="I141" s="339">
        <f>I131+I138+I135</f>
        <v>49494</v>
      </c>
      <c r="J141" s="339">
        <f>J131+J138+J135</f>
        <v>29895</v>
      </c>
      <c r="K141" s="339">
        <f t="shared" si="39"/>
        <v>0</v>
      </c>
      <c r="L141" s="339">
        <f t="shared" si="39"/>
        <v>143956</v>
      </c>
      <c r="M141" s="339">
        <v>72767</v>
      </c>
      <c r="N141" s="339">
        <f t="shared" si="39"/>
        <v>0</v>
      </c>
      <c r="P141" s="225"/>
    </row>
    <row r="142" spans="1:16" ht="16.5" customHeight="1">
      <c r="A142" s="486"/>
      <c r="B142" s="335" t="s">
        <v>38</v>
      </c>
      <c r="C142" s="335" t="s">
        <v>300</v>
      </c>
      <c r="D142" s="339">
        <f>D132</f>
        <v>0</v>
      </c>
      <c r="E142" s="339">
        <f t="shared" ref="E142:N142" si="40">E132</f>
        <v>0</v>
      </c>
      <c r="F142" s="339">
        <f t="shared" si="40"/>
        <v>10217</v>
      </c>
      <c r="G142" s="339">
        <f t="shared" si="40"/>
        <v>0</v>
      </c>
      <c r="H142" s="339">
        <f t="shared" si="40"/>
        <v>0</v>
      </c>
      <c r="I142" s="339">
        <f>I132</f>
        <v>1017</v>
      </c>
      <c r="J142" s="339">
        <f>J132</f>
        <v>0</v>
      </c>
      <c r="K142" s="339">
        <f t="shared" si="40"/>
        <v>0</v>
      </c>
      <c r="L142" s="339">
        <f t="shared" si="40"/>
        <v>11234</v>
      </c>
      <c r="M142" s="339">
        <f t="shared" si="40"/>
        <v>0</v>
      </c>
      <c r="N142" s="339">
        <f t="shared" si="40"/>
        <v>0</v>
      </c>
    </row>
    <row r="143" spans="1:16" ht="16.5" customHeight="1">
      <c r="A143" s="486"/>
      <c r="B143" s="124" t="s">
        <v>38</v>
      </c>
      <c r="C143" s="124" t="s">
        <v>3</v>
      </c>
      <c r="D143" s="162">
        <f>SUM(D140:D142)</f>
        <v>58244</v>
      </c>
      <c r="E143" s="162">
        <f t="shared" ref="E143:N143" si="41">SUM(E140:E142)</f>
        <v>0</v>
      </c>
      <c r="F143" s="162">
        <f t="shared" si="41"/>
        <v>69001</v>
      </c>
      <c r="G143" s="162">
        <f t="shared" si="41"/>
        <v>49631</v>
      </c>
      <c r="H143" s="162">
        <f t="shared" si="41"/>
        <v>42780</v>
      </c>
      <c r="I143" s="162">
        <f t="shared" si="41"/>
        <v>232745</v>
      </c>
      <c r="J143" s="162">
        <f>SUM(J140:J142)</f>
        <v>95400</v>
      </c>
      <c r="K143" s="162">
        <f t="shared" si="41"/>
        <v>16355</v>
      </c>
      <c r="L143" s="162">
        <f t="shared" si="41"/>
        <v>564156</v>
      </c>
      <c r="M143" s="162">
        <f>SUM(M140:M142)</f>
        <v>72767</v>
      </c>
      <c r="N143" s="162">
        <f t="shared" si="41"/>
        <v>0</v>
      </c>
    </row>
    <row r="144" spans="1:16" ht="16.5" customHeight="1">
      <c r="A144" s="486" t="s">
        <v>540</v>
      </c>
      <c r="B144" s="335" t="s">
        <v>433</v>
      </c>
      <c r="C144" s="335" t="s">
        <v>33</v>
      </c>
      <c r="D144" s="339">
        <v>53790</v>
      </c>
      <c r="E144" s="339">
        <v>0</v>
      </c>
      <c r="F144" s="339">
        <v>20062</v>
      </c>
      <c r="G144" s="339">
        <v>7060</v>
      </c>
      <c r="H144" s="338">
        <v>16199</v>
      </c>
      <c r="I144" s="339">
        <v>129827</v>
      </c>
      <c r="J144" s="339">
        <v>15135</v>
      </c>
      <c r="K144" s="339">
        <v>0</v>
      </c>
      <c r="L144" s="248">
        <f>SUM(D144:K144)</f>
        <v>242073</v>
      </c>
      <c r="M144" s="337"/>
      <c r="N144" s="337"/>
    </row>
    <row r="145" spans="1:16" ht="16.5" customHeight="1">
      <c r="A145" s="486"/>
      <c r="B145" s="335" t="s">
        <v>433</v>
      </c>
      <c r="C145" s="335" t="s">
        <v>34</v>
      </c>
      <c r="D145" s="339">
        <v>7524</v>
      </c>
      <c r="E145" s="339">
        <v>0</v>
      </c>
      <c r="F145" s="339">
        <v>31006</v>
      </c>
      <c r="G145" s="339">
        <v>41631</v>
      </c>
      <c r="H145" s="339">
        <v>13879</v>
      </c>
      <c r="I145" s="339">
        <v>51321</v>
      </c>
      <c r="J145" s="339">
        <v>35371</v>
      </c>
      <c r="K145" s="339">
        <v>0</v>
      </c>
      <c r="L145" s="248">
        <f>SUM(D145:K145)</f>
        <v>180732</v>
      </c>
      <c r="M145" s="331"/>
      <c r="N145" s="338"/>
    </row>
    <row r="146" spans="1:16" ht="16.5" customHeight="1">
      <c r="A146" s="486"/>
      <c r="B146" s="335" t="s">
        <v>433</v>
      </c>
      <c r="C146" s="335" t="s">
        <v>300</v>
      </c>
      <c r="D146" s="339"/>
      <c r="E146" s="339"/>
      <c r="F146" s="339">
        <v>9662</v>
      </c>
      <c r="G146" s="339"/>
      <c r="H146" s="339"/>
      <c r="I146" s="339">
        <v>0</v>
      </c>
      <c r="J146" s="339"/>
      <c r="K146" s="339"/>
      <c r="L146" s="248">
        <f>SUM(D146:K146)</f>
        <v>9662</v>
      </c>
      <c r="M146" s="338"/>
      <c r="N146" s="338"/>
    </row>
    <row r="147" spans="1:16" ht="16.5" customHeight="1">
      <c r="A147" s="486"/>
      <c r="B147" s="247" t="s">
        <v>433</v>
      </c>
      <c r="C147" s="247" t="s">
        <v>3</v>
      </c>
      <c r="D147" s="248">
        <f>SUM(D144:D146)</f>
        <v>61314</v>
      </c>
      <c r="E147" s="248">
        <f t="shared" ref="E147:N147" si="42">SUM(E144:E146)</f>
        <v>0</v>
      </c>
      <c r="F147" s="248">
        <f t="shared" si="42"/>
        <v>60730</v>
      </c>
      <c r="G147" s="248">
        <f t="shared" si="42"/>
        <v>48691</v>
      </c>
      <c r="H147" s="248">
        <f t="shared" si="42"/>
        <v>30078</v>
      </c>
      <c r="I147" s="248">
        <f t="shared" si="42"/>
        <v>181148</v>
      </c>
      <c r="J147" s="248">
        <f t="shared" si="42"/>
        <v>50506</v>
      </c>
      <c r="K147" s="248">
        <f t="shared" si="42"/>
        <v>0</v>
      </c>
      <c r="L147" s="248">
        <f t="shared" si="42"/>
        <v>432467</v>
      </c>
      <c r="M147" s="248">
        <f t="shared" si="42"/>
        <v>0</v>
      </c>
      <c r="N147" s="248">
        <f t="shared" si="42"/>
        <v>0</v>
      </c>
    </row>
    <row r="148" spans="1:16" ht="16.5" customHeight="1">
      <c r="A148" s="486"/>
      <c r="B148" s="335" t="s">
        <v>35</v>
      </c>
      <c r="C148" s="335" t="s">
        <v>33</v>
      </c>
      <c r="D148" s="342">
        <v>2130</v>
      </c>
      <c r="E148" s="342">
        <v>0</v>
      </c>
      <c r="F148" s="342">
        <v>5673</v>
      </c>
      <c r="G148" s="342">
        <v>2804</v>
      </c>
      <c r="H148" s="342">
        <v>5078</v>
      </c>
      <c r="I148" s="342">
        <v>17052</v>
      </c>
      <c r="J148" s="342">
        <v>0</v>
      </c>
      <c r="K148" s="342">
        <v>0</v>
      </c>
      <c r="L148" s="248">
        <f>SUM(D148:K148)</f>
        <v>32737</v>
      </c>
      <c r="M148" s="331"/>
      <c r="N148" s="338"/>
    </row>
    <row r="149" spans="1:16" ht="16.5" customHeight="1">
      <c r="A149" s="486"/>
      <c r="B149" s="335" t="s">
        <v>35</v>
      </c>
      <c r="C149" s="335" t="s">
        <v>34</v>
      </c>
      <c r="D149" s="342">
        <v>258</v>
      </c>
      <c r="E149" s="342">
        <v>0</v>
      </c>
      <c r="F149" s="342">
        <f>2694+8032</f>
        <v>10726</v>
      </c>
      <c r="G149" s="342">
        <f>8110+968</f>
        <v>9078</v>
      </c>
      <c r="H149" s="342">
        <f>3329+578</f>
        <v>3907</v>
      </c>
      <c r="I149" s="342">
        <v>140599</v>
      </c>
      <c r="J149" s="342">
        <v>0</v>
      </c>
      <c r="K149" s="342">
        <v>0</v>
      </c>
      <c r="L149" s="248">
        <f>SUM(D149:K149)</f>
        <v>164568</v>
      </c>
      <c r="M149" s="331">
        <v>1646</v>
      </c>
      <c r="N149" s="338">
        <v>29595</v>
      </c>
    </row>
    <row r="150" spans="1:16" ht="16.5" customHeight="1">
      <c r="A150" s="486"/>
      <c r="B150" s="335" t="s">
        <v>317</v>
      </c>
      <c r="C150" s="335" t="s">
        <v>33</v>
      </c>
      <c r="D150" s="342"/>
      <c r="E150" s="342"/>
      <c r="F150" s="342"/>
      <c r="G150" s="342"/>
      <c r="H150" s="342"/>
      <c r="I150" s="342"/>
      <c r="J150" s="342">
        <v>0</v>
      </c>
      <c r="K150" s="342"/>
      <c r="L150" s="248">
        <f>SUM(D150:K150)</f>
        <v>0</v>
      </c>
      <c r="M150" s="331"/>
      <c r="N150" s="338"/>
    </row>
    <row r="151" spans="1:16" ht="16.5" customHeight="1">
      <c r="A151" s="486"/>
      <c r="B151" s="335" t="s">
        <v>264</v>
      </c>
      <c r="C151" s="335" t="s">
        <v>33</v>
      </c>
      <c r="D151" s="342">
        <v>0</v>
      </c>
      <c r="E151" s="342">
        <v>0</v>
      </c>
      <c r="F151" s="342">
        <v>4563</v>
      </c>
      <c r="G151" s="342">
        <v>0</v>
      </c>
      <c r="H151" s="342">
        <v>2258</v>
      </c>
      <c r="I151" s="342">
        <v>0</v>
      </c>
      <c r="J151" s="342"/>
      <c r="K151" s="342"/>
      <c r="L151" s="248">
        <f>SUM(D151:K151)</f>
        <v>6821</v>
      </c>
      <c r="M151" s="331"/>
      <c r="N151" s="338"/>
    </row>
    <row r="152" spans="1:16" ht="16.5" customHeight="1">
      <c r="A152" s="486"/>
      <c r="B152" s="335" t="s">
        <v>264</v>
      </c>
      <c r="C152" s="335" t="s">
        <v>34</v>
      </c>
      <c r="D152" s="342">
        <v>11213</v>
      </c>
      <c r="E152" s="342">
        <v>0</v>
      </c>
      <c r="F152" s="342">
        <v>0</v>
      </c>
      <c r="G152" s="342">
        <v>25986</v>
      </c>
      <c r="H152" s="342">
        <v>24120</v>
      </c>
      <c r="I152" s="342">
        <v>0</v>
      </c>
      <c r="J152" s="342">
        <v>0</v>
      </c>
      <c r="K152" s="342">
        <v>18242</v>
      </c>
      <c r="L152" s="248">
        <f>SUM(D152:K152)</f>
        <v>79561</v>
      </c>
      <c r="M152" s="331"/>
      <c r="N152" s="338"/>
    </row>
    <row r="153" spans="1:16" ht="16.5" customHeight="1">
      <c r="A153" s="486"/>
      <c r="B153" s="247" t="s">
        <v>264</v>
      </c>
      <c r="C153" s="247" t="s">
        <v>3</v>
      </c>
      <c r="D153" s="248">
        <f>D151+D152</f>
        <v>11213</v>
      </c>
      <c r="E153" s="248">
        <f>E151+E152</f>
        <v>0</v>
      </c>
      <c r="F153" s="248">
        <f t="shared" ref="F153:G153" si="43">F151+F152</f>
        <v>4563</v>
      </c>
      <c r="G153" s="248">
        <f t="shared" si="43"/>
        <v>25986</v>
      </c>
      <c r="H153" s="248">
        <f>H151+H152</f>
        <v>26378</v>
      </c>
      <c r="I153" s="248">
        <f>I151+I152</f>
        <v>0</v>
      </c>
      <c r="J153" s="248">
        <f t="shared" ref="J153:K153" si="44">J151+J152</f>
        <v>0</v>
      </c>
      <c r="K153" s="248">
        <f t="shared" si="44"/>
        <v>18242</v>
      </c>
      <c r="L153" s="248">
        <f>L151+L152</f>
        <v>86382</v>
      </c>
      <c r="M153" s="247">
        <f>M151+M152</f>
        <v>0</v>
      </c>
      <c r="N153" s="338">
        <f>N151+N152</f>
        <v>0</v>
      </c>
    </row>
    <row r="154" spans="1:16" ht="16.5" customHeight="1">
      <c r="A154" s="486"/>
      <c r="B154" s="335" t="s">
        <v>38</v>
      </c>
      <c r="C154" s="335" t="s">
        <v>33</v>
      </c>
      <c r="D154" s="339">
        <f>D144+D150+D151+D148</f>
        <v>55920</v>
      </c>
      <c r="E154" s="339">
        <f t="shared" ref="E154:H154" si="45">E144+E150+E151+E148</f>
        <v>0</v>
      </c>
      <c r="F154" s="339">
        <f t="shared" si="45"/>
        <v>30298</v>
      </c>
      <c r="G154" s="339">
        <f t="shared" si="45"/>
        <v>9864</v>
      </c>
      <c r="H154" s="339">
        <f t="shared" si="45"/>
        <v>23535</v>
      </c>
      <c r="I154" s="339">
        <f>I144+I150+I151+I148</f>
        <v>146879</v>
      </c>
      <c r="J154" s="339">
        <f>J144+J150+J151+J148</f>
        <v>15135</v>
      </c>
      <c r="K154" s="339">
        <f t="shared" ref="K154" si="46">K144+K150+K151+K148</f>
        <v>0</v>
      </c>
      <c r="L154" s="339">
        <f>L144+L150+L151+L148</f>
        <v>281631</v>
      </c>
      <c r="M154" s="339">
        <f t="shared" ref="M154:N154" si="47">M144+M150+M151+M148</f>
        <v>0</v>
      </c>
      <c r="N154" s="339">
        <f t="shared" si="47"/>
        <v>0</v>
      </c>
    </row>
    <row r="155" spans="1:16" ht="16.5" customHeight="1">
      <c r="A155" s="486"/>
      <c r="B155" s="335" t="s">
        <v>38</v>
      </c>
      <c r="C155" s="335" t="s">
        <v>37</v>
      </c>
      <c r="D155" s="339">
        <f>D145+D152+D149</f>
        <v>18995</v>
      </c>
      <c r="E155" s="339">
        <f t="shared" ref="E155:H155" si="48">E145+E152+E149</f>
        <v>0</v>
      </c>
      <c r="F155" s="339">
        <f t="shared" si="48"/>
        <v>41732</v>
      </c>
      <c r="G155" s="339">
        <f t="shared" si="48"/>
        <v>76695</v>
      </c>
      <c r="H155" s="339">
        <f t="shared" si="48"/>
        <v>41906</v>
      </c>
      <c r="I155" s="339">
        <f>I145+I152+I149</f>
        <v>191920</v>
      </c>
      <c r="J155" s="339">
        <f>J145+J152+J149</f>
        <v>35371</v>
      </c>
      <c r="K155" s="339">
        <f t="shared" ref="K155:L155" si="49">K145+K152+K149</f>
        <v>18242</v>
      </c>
      <c r="L155" s="339">
        <f t="shared" si="49"/>
        <v>424861</v>
      </c>
      <c r="M155" s="339">
        <f>M149+M145+M152</f>
        <v>1646</v>
      </c>
      <c r="N155" s="339">
        <f t="shared" ref="N155" si="50">N145+N152+N149</f>
        <v>29595</v>
      </c>
    </row>
    <row r="156" spans="1:16" ht="16.5" customHeight="1">
      <c r="A156" s="486"/>
      <c r="B156" s="335" t="s">
        <v>38</v>
      </c>
      <c r="C156" s="335" t="s">
        <v>300</v>
      </c>
      <c r="D156" s="339">
        <f>D146</f>
        <v>0</v>
      </c>
      <c r="E156" s="339">
        <f t="shared" ref="E156:H156" si="51">E146</f>
        <v>0</v>
      </c>
      <c r="F156" s="339">
        <f t="shared" si="51"/>
        <v>9662</v>
      </c>
      <c r="G156" s="339">
        <f t="shared" si="51"/>
        <v>0</v>
      </c>
      <c r="H156" s="339">
        <f t="shared" si="51"/>
        <v>0</v>
      </c>
      <c r="I156" s="339">
        <f>I146</f>
        <v>0</v>
      </c>
      <c r="J156" s="339">
        <f>J146</f>
        <v>0</v>
      </c>
      <c r="K156" s="339">
        <f t="shared" ref="K156:N156" si="52">K146</f>
        <v>0</v>
      </c>
      <c r="L156" s="339">
        <f t="shared" si="52"/>
        <v>9662</v>
      </c>
      <c r="M156" s="339">
        <f t="shared" si="52"/>
        <v>0</v>
      </c>
      <c r="N156" s="339">
        <f t="shared" si="52"/>
        <v>0</v>
      </c>
    </row>
    <row r="157" spans="1:16" ht="16.5" customHeight="1">
      <c r="A157" s="486"/>
      <c r="B157" s="124" t="s">
        <v>38</v>
      </c>
      <c r="C157" s="124" t="s">
        <v>3</v>
      </c>
      <c r="D157" s="162">
        <f>SUM(D154:D156)</f>
        <v>74915</v>
      </c>
      <c r="E157" s="162">
        <f t="shared" ref="E157:I157" si="53">SUM(E154:E156)</f>
        <v>0</v>
      </c>
      <c r="F157" s="162">
        <f t="shared" si="53"/>
        <v>81692</v>
      </c>
      <c r="G157" s="162">
        <f t="shared" si="53"/>
        <v>86559</v>
      </c>
      <c r="H157" s="162">
        <f t="shared" si="53"/>
        <v>65441</v>
      </c>
      <c r="I157" s="162">
        <f t="shared" si="53"/>
        <v>338799</v>
      </c>
      <c r="J157" s="162">
        <f>SUM(J154:J156)</f>
        <v>50506</v>
      </c>
      <c r="K157" s="162">
        <f t="shared" ref="K157:L157" si="54">SUM(K154:K156)</f>
        <v>18242</v>
      </c>
      <c r="L157" s="162">
        <f t="shared" si="54"/>
        <v>716154</v>
      </c>
      <c r="M157" s="162">
        <f>SUM(M154:M156)</f>
        <v>1646</v>
      </c>
      <c r="N157" s="162">
        <f t="shared" ref="N157" si="55">SUM(N154:N156)</f>
        <v>29595</v>
      </c>
    </row>
    <row r="158" spans="1:16" ht="15.75">
      <c r="P158" s="84"/>
    </row>
    <row r="159" spans="1:16">
      <c r="D159" s="249"/>
      <c r="E159" s="249"/>
      <c r="F159" s="249"/>
      <c r="G159" s="249"/>
      <c r="H159" s="249"/>
      <c r="I159" s="249"/>
      <c r="J159" s="249"/>
      <c r="K159" s="249"/>
      <c r="L159" s="249"/>
      <c r="M159" s="249"/>
      <c r="N159" s="249"/>
    </row>
  </sheetData>
  <mergeCells count="20">
    <mergeCell ref="A144:A157"/>
    <mergeCell ref="A64:A76"/>
    <mergeCell ref="A77:A89"/>
    <mergeCell ref="A90:A102"/>
    <mergeCell ref="A104:A116"/>
    <mergeCell ref="A117:A129"/>
    <mergeCell ref="A130:A143"/>
    <mergeCell ref="A51:A63"/>
    <mergeCell ref="A1:N1"/>
    <mergeCell ref="A2:A3"/>
    <mergeCell ref="B2:B3"/>
    <mergeCell ref="C2:C3"/>
    <mergeCell ref="D2:L2"/>
    <mergeCell ref="M2:M3"/>
    <mergeCell ref="N2:N3"/>
    <mergeCell ref="A5:A11"/>
    <mergeCell ref="A12:A16"/>
    <mergeCell ref="A17:A23"/>
    <mergeCell ref="A24:A36"/>
    <mergeCell ref="A37:A49"/>
  </mergeCells>
  <printOptions horizontalCentered="1"/>
  <pageMargins left="0.39370078740157483" right="0.39370078740157483" top="0.59055118110236227" bottom="0.28999999999999998" header="0.19685039370078741" footer="0.19685039370078741"/>
  <pageSetup paperSize="9" scale="95" firstPageNumber="3" orientation="portrait" useFirstPageNumber="1" r:id="rId1"/>
  <headerFooter differentOddEven="1" scaleWithDoc="0" alignWithMargins="0"/>
  <rowBreaks count="2" manualBreakCount="2">
    <brk id="50" max="16383" man="1"/>
    <brk id="10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81"/>
  <sheetViews>
    <sheetView zoomScale="130" zoomScaleNormal="130" zoomScaleSheetLayoutView="115" workbookViewId="0">
      <selection activeCell="M16" sqref="M16"/>
    </sheetView>
  </sheetViews>
  <sheetFormatPr defaultColWidth="9" defaultRowHeight="15" customHeight="1"/>
  <cols>
    <col min="1" max="1" width="13.125" style="42" customWidth="1"/>
    <col min="2" max="2" width="7.625" style="45" bestFit="1" customWidth="1"/>
    <col min="3" max="3" width="8.625" style="46" bestFit="1" customWidth="1"/>
    <col min="4" max="4" width="7.75" style="46" customWidth="1"/>
    <col min="5" max="5" width="7.5" style="46" customWidth="1"/>
    <col min="6" max="6" width="8.25" style="47" customWidth="1"/>
    <col min="7" max="7" width="9.25" style="42" customWidth="1"/>
    <col min="8" max="8" width="7.625" style="42" bestFit="1" customWidth="1"/>
    <col min="9" max="10" width="8.625" style="42" bestFit="1" customWidth="1"/>
    <col min="11" max="11" width="7.125" style="42" customWidth="1"/>
    <col min="12" max="12" width="8.75" style="43" bestFit="1" customWidth="1"/>
    <col min="13" max="16384" width="9" style="42"/>
  </cols>
  <sheetData>
    <row r="1" spans="1:18" ht="18" customHeight="1">
      <c r="A1" s="391" t="s">
        <v>443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3"/>
    </row>
    <row r="2" spans="1:18" ht="15.6" customHeight="1">
      <c r="A2" s="394" t="s">
        <v>438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6"/>
    </row>
    <row r="3" spans="1:18" ht="15.6" customHeight="1">
      <c r="A3" s="397" t="s">
        <v>6</v>
      </c>
      <c r="B3" s="397" t="s">
        <v>4</v>
      </c>
      <c r="C3" s="398" t="s">
        <v>311</v>
      </c>
      <c r="D3" s="398"/>
      <c r="E3" s="398"/>
      <c r="F3" s="398"/>
      <c r="G3" s="397" t="s">
        <v>6</v>
      </c>
      <c r="H3" s="397" t="s">
        <v>4</v>
      </c>
      <c r="I3" s="397" t="s">
        <v>311</v>
      </c>
      <c r="J3" s="397"/>
      <c r="K3" s="397"/>
      <c r="L3" s="397"/>
    </row>
    <row r="4" spans="1:18" ht="15.6" customHeight="1">
      <c r="A4" s="397"/>
      <c r="B4" s="397"/>
      <c r="C4" s="120" t="s">
        <v>1</v>
      </c>
      <c r="D4" s="120" t="s">
        <v>0</v>
      </c>
      <c r="E4" s="120" t="s">
        <v>2</v>
      </c>
      <c r="F4" s="251" t="s">
        <v>3</v>
      </c>
      <c r="G4" s="397"/>
      <c r="H4" s="397"/>
      <c r="I4" s="121" t="s">
        <v>1</v>
      </c>
      <c r="J4" s="121" t="s">
        <v>0</v>
      </c>
      <c r="K4" s="121" t="s">
        <v>2</v>
      </c>
      <c r="L4" s="261" t="s">
        <v>3</v>
      </c>
    </row>
    <row r="5" spans="1:18" s="45" customFormat="1" ht="15.6" customHeight="1">
      <c r="A5" s="72" t="s">
        <v>248</v>
      </c>
      <c r="B5" s="72" t="s">
        <v>249</v>
      </c>
      <c r="C5" s="74" t="s">
        <v>250</v>
      </c>
      <c r="D5" s="74" t="s">
        <v>251</v>
      </c>
      <c r="E5" s="74" t="s">
        <v>252</v>
      </c>
      <c r="F5" s="76" t="s">
        <v>253</v>
      </c>
      <c r="G5" s="72" t="s">
        <v>248</v>
      </c>
      <c r="H5" s="72" t="s">
        <v>249</v>
      </c>
      <c r="I5" s="72" t="s">
        <v>250</v>
      </c>
      <c r="J5" s="72" t="s">
        <v>251</v>
      </c>
      <c r="K5" s="72" t="s">
        <v>252</v>
      </c>
      <c r="L5" s="262" t="s">
        <v>253</v>
      </c>
    </row>
    <row r="6" spans="1:18" ht="15.6" customHeight="1">
      <c r="A6" s="252" t="s">
        <v>412</v>
      </c>
      <c r="B6" s="253"/>
      <c r="C6" s="254"/>
      <c r="D6" s="254"/>
      <c r="E6" s="254"/>
      <c r="F6" s="255"/>
      <c r="G6" s="252" t="s">
        <v>413</v>
      </c>
      <c r="H6" s="256"/>
      <c r="I6" s="256"/>
      <c r="J6" s="256"/>
      <c r="K6" s="256"/>
      <c r="L6" s="259"/>
    </row>
    <row r="7" spans="1:18" ht="15.6" customHeight="1">
      <c r="A7" s="389" t="s">
        <v>243</v>
      </c>
      <c r="B7" s="257" t="s">
        <v>441</v>
      </c>
      <c r="C7" s="254">
        <v>0</v>
      </c>
      <c r="D7" s="254">
        <v>14.49</v>
      </c>
      <c r="E7" s="254">
        <v>0</v>
      </c>
      <c r="F7" s="255">
        <f>SUM(C7:E7)</f>
        <v>14.49</v>
      </c>
      <c r="G7" s="390" t="s">
        <v>372</v>
      </c>
      <c r="H7" s="257" t="s">
        <v>441</v>
      </c>
      <c r="I7" s="254">
        <v>31.23</v>
      </c>
      <c r="J7" s="254">
        <v>40.11</v>
      </c>
      <c r="K7" s="254">
        <v>18.89</v>
      </c>
      <c r="L7" s="255">
        <f>SUM(I7:K7)</f>
        <v>90.23</v>
      </c>
    </row>
    <row r="8" spans="1:18" ht="16.5" customHeight="1">
      <c r="A8" s="389"/>
      <c r="B8" s="257" t="s">
        <v>465</v>
      </c>
      <c r="C8" s="254">
        <v>0</v>
      </c>
      <c r="D8" s="254">
        <v>14.49</v>
      </c>
      <c r="E8" s="254">
        <v>0</v>
      </c>
      <c r="F8" s="255">
        <f t="shared" ref="F8:F35" si="0">SUM(C8:E8)</f>
        <v>14.49</v>
      </c>
      <c r="G8" s="390"/>
      <c r="H8" s="257" t="s">
        <v>465</v>
      </c>
      <c r="I8" s="254">
        <v>31.23</v>
      </c>
      <c r="J8" s="254">
        <v>40.11</v>
      </c>
      <c r="K8" s="254">
        <v>18.89</v>
      </c>
      <c r="L8" s="255">
        <f t="shared" ref="L8:L35" si="1">SUM(I8:K8)</f>
        <v>90.23</v>
      </c>
    </row>
    <row r="9" spans="1:18" ht="15.6" customHeight="1">
      <c r="A9" s="389"/>
      <c r="B9" s="257" t="s">
        <v>523</v>
      </c>
      <c r="C9" s="254">
        <v>0</v>
      </c>
      <c r="D9" s="254">
        <v>14.490000000000002</v>
      </c>
      <c r="E9" s="254">
        <v>0</v>
      </c>
      <c r="F9" s="255">
        <f t="shared" si="0"/>
        <v>14.490000000000002</v>
      </c>
      <c r="G9" s="390"/>
      <c r="H9" s="257" t="s">
        <v>523</v>
      </c>
      <c r="I9" s="254">
        <v>31.23</v>
      </c>
      <c r="J9" s="254">
        <v>40.11</v>
      </c>
      <c r="K9" s="254">
        <v>18.89</v>
      </c>
      <c r="L9" s="255">
        <f t="shared" si="1"/>
        <v>90.23</v>
      </c>
      <c r="Q9" s="131"/>
      <c r="R9" s="131"/>
    </row>
    <row r="10" spans="1:18" ht="14.25" customHeight="1">
      <c r="A10" s="389"/>
      <c r="B10" s="257" t="s">
        <v>537</v>
      </c>
      <c r="C10" s="254">
        <v>0</v>
      </c>
      <c r="D10" s="254">
        <v>14.490000000000002</v>
      </c>
      <c r="E10" s="254">
        <v>0</v>
      </c>
      <c r="F10" s="255">
        <f t="shared" si="0"/>
        <v>14.490000000000002</v>
      </c>
      <c r="G10" s="390"/>
      <c r="H10" s="257" t="s">
        <v>537</v>
      </c>
      <c r="I10" s="359">
        <v>61.96</v>
      </c>
      <c r="J10" s="359">
        <v>22.74</v>
      </c>
      <c r="K10" s="359">
        <v>6</v>
      </c>
      <c r="L10" s="255">
        <f t="shared" si="1"/>
        <v>90.7</v>
      </c>
      <c r="Q10" s="131"/>
      <c r="R10" s="131"/>
    </row>
    <row r="11" spans="1:18" ht="14.25" customHeight="1">
      <c r="A11" s="256" t="s">
        <v>241</v>
      </c>
      <c r="B11" s="257" t="s">
        <v>66</v>
      </c>
      <c r="C11" s="254">
        <v>8262.92</v>
      </c>
      <c r="D11" s="254">
        <v>6079.28</v>
      </c>
      <c r="E11" s="254">
        <v>2584.25</v>
      </c>
      <c r="F11" s="255">
        <f t="shared" si="0"/>
        <v>16926.45</v>
      </c>
      <c r="G11" s="256" t="s">
        <v>243</v>
      </c>
      <c r="H11" s="257" t="s">
        <v>66</v>
      </c>
      <c r="I11" s="254">
        <v>279.3</v>
      </c>
      <c r="J11" s="254">
        <v>24.04</v>
      </c>
      <c r="K11" s="254">
        <v>34.01</v>
      </c>
      <c r="L11" s="255">
        <f t="shared" si="1"/>
        <v>337.35</v>
      </c>
      <c r="Q11" s="131"/>
      <c r="R11" s="131"/>
    </row>
    <row r="12" spans="1:18" ht="12.75">
      <c r="A12" s="256" t="s">
        <v>241</v>
      </c>
      <c r="B12" s="257" t="s">
        <v>68</v>
      </c>
      <c r="C12" s="254">
        <v>8403</v>
      </c>
      <c r="D12" s="254">
        <v>6158</v>
      </c>
      <c r="E12" s="254">
        <v>2585</v>
      </c>
      <c r="F12" s="255">
        <f t="shared" si="0"/>
        <v>17146</v>
      </c>
      <c r="G12" s="256" t="s">
        <v>243</v>
      </c>
      <c r="H12" s="257" t="s">
        <v>68</v>
      </c>
      <c r="I12" s="254">
        <v>315</v>
      </c>
      <c r="J12" s="254">
        <v>24</v>
      </c>
      <c r="K12" s="254">
        <v>34</v>
      </c>
      <c r="L12" s="255">
        <f t="shared" si="1"/>
        <v>373</v>
      </c>
      <c r="O12" s="131"/>
      <c r="Q12" s="131"/>
      <c r="R12" s="131"/>
    </row>
    <row r="13" spans="1:18" ht="12.75">
      <c r="A13" s="256" t="s">
        <v>241</v>
      </c>
      <c r="B13" s="257" t="s">
        <v>193</v>
      </c>
      <c r="C13" s="254">
        <v>8791.1299999999992</v>
      </c>
      <c r="D13" s="254">
        <v>6265.58</v>
      </c>
      <c r="E13" s="254">
        <v>2657.75</v>
      </c>
      <c r="F13" s="255">
        <f t="shared" si="0"/>
        <v>17714.46</v>
      </c>
      <c r="G13" s="256" t="s">
        <v>243</v>
      </c>
      <c r="H13" s="257" t="s">
        <v>193</v>
      </c>
      <c r="I13" s="254">
        <v>314.58999999999997</v>
      </c>
      <c r="J13" s="254">
        <v>24.04</v>
      </c>
      <c r="K13" s="254">
        <v>34.010000000000005</v>
      </c>
      <c r="L13" s="255">
        <f t="shared" si="1"/>
        <v>372.64</v>
      </c>
      <c r="O13" s="131"/>
      <c r="Q13" s="131"/>
      <c r="R13" s="131"/>
    </row>
    <row r="14" spans="1:18" ht="12.75">
      <c r="A14" s="256" t="s">
        <v>241</v>
      </c>
      <c r="B14" s="257" t="s">
        <v>194</v>
      </c>
      <c r="C14" s="254">
        <v>9007.1299999999992</v>
      </c>
      <c r="D14" s="254">
        <v>6710.6500000000005</v>
      </c>
      <c r="E14" s="254">
        <v>2978.81</v>
      </c>
      <c r="F14" s="255">
        <f t="shared" si="0"/>
        <v>18696.59</v>
      </c>
      <c r="G14" s="256" t="s">
        <v>243</v>
      </c>
      <c r="H14" s="257" t="s">
        <v>194</v>
      </c>
      <c r="I14" s="254">
        <v>314.58999999999997</v>
      </c>
      <c r="J14" s="254">
        <v>24.04</v>
      </c>
      <c r="K14" s="254">
        <v>34.010000000000005</v>
      </c>
      <c r="L14" s="255">
        <f t="shared" si="1"/>
        <v>372.64</v>
      </c>
      <c r="O14" s="131"/>
      <c r="Q14" s="131"/>
      <c r="R14" s="131"/>
    </row>
    <row r="15" spans="1:18" ht="12.75">
      <c r="A15" s="256" t="s">
        <v>241</v>
      </c>
      <c r="B15" s="257" t="s">
        <v>262</v>
      </c>
      <c r="C15" s="254">
        <v>9193.61</v>
      </c>
      <c r="D15" s="254">
        <v>6748.04</v>
      </c>
      <c r="E15" s="254">
        <v>2985.27</v>
      </c>
      <c r="F15" s="255">
        <f t="shared" si="0"/>
        <v>18926.920000000002</v>
      </c>
      <c r="G15" s="256" t="s">
        <v>243</v>
      </c>
      <c r="H15" s="257" t="s">
        <v>262</v>
      </c>
      <c r="I15" s="254">
        <v>348.65</v>
      </c>
      <c r="J15" s="254">
        <v>33.06</v>
      </c>
      <c r="K15" s="254">
        <v>3.02</v>
      </c>
      <c r="L15" s="255">
        <f t="shared" si="1"/>
        <v>384.72999999999996</v>
      </c>
      <c r="O15" s="131"/>
      <c r="Q15" s="131"/>
      <c r="R15" s="131"/>
    </row>
    <row r="16" spans="1:18" ht="12.75">
      <c r="A16" s="256" t="s">
        <v>241</v>
      </c>
      <c r="B16" s="257" t="s">
        <v>265</v>
      </c>
      <c r="C16" s="254">
        <v>9256.51</v>
      </c>
      <c r="D16" s="254">
        <v>9730.369999999999</v>
      </c>
      <c r="E16" s="254">
        <v>3029.36</v>
      </c>
      <c r="F16" s="255">
        <f t="shared" si="0"/>
        <v>22016.239999999998</v>
      </c>
      <c r="G16" s="256" t="s">
        <v>243</v>
      </c>
      <c r="H16" s="257" t="s">
        <v>265</v>
      </c>
      <c r="I16" s="254">
        <v>348.65000000000003</v>
      </c>
      <c r="J16" s="254">
        <v>33.06</v>
      </c>
      <c r="K16" s="254">
        <v>3.02</v>
      </c>
      <c r="L16" s="255">
        <f t="shared" si="1"/>
        <v>384.73</v>
      </c>
      <c r="O16" s="131"/>
      <c r="Q16" s="131"/>
      <c r="R16" s="131"/>
    </row>
    <row r="17" spans="1:18" ht="12.75">
      <c r="A17" s="256" t="s">
        <v>241</v>
      </c>
      <c r="B17" s="257" t="s">
        <v>274</v>
      </c>
      <c r="C17" s="254">
        <v>9296.85</v>
      </c>
      <c r="D17" s="254">
        <v>9728.369999999999</v>
      </c>
      <c r="E17" s="254">
        <v>3029.36</v>
      </c>
      <c r="F17" s="255">
        <f t="shared" si="0"/>
        <v>22054.58</v>
      </c>
      <c r="G17" s="256" t="s">
        <v>243</v>
      </c>
      <c r="H17" s="257" t="s">
        <v>274</v>
      </c>
      <c r="I17" s="254">
        <v>464.78000000000003</v>
      </c>
      <c r="J17" s="254">
        <v>42.72</v>
      </c>
      <c r="K17" s="254">
        <v>3.02</v>
      </c>
      <c r="L17" s="255">
        <f t="shared" si="1"/>
        <v>510.52</v>
      </c>
      <c r="O17" s="131"/>
      <c r="Q17" s="131"/>
      <c r="R17" s="131"/>
    </row>
    <row r="18" spans="1:18" ht="12.75">
      <c r="A18" s="256" t="s">
        <v>241</v>
      </c>
      <c r="B18" s="257" t="s">
        <v>289</v>
      </c>
      <c r="C18" s="254">
        <v>9566.61</v>
      </c>
      <c r="D18" s="254">
        <v>9553.91</v>
      </c>
      <c r="E18" s="254">
        <v>3034.34</v>
      </c>
      <c r="F18" s="255">
        <f t="shared" si="0"/>
        <v>22154.86</v>
      </c>
      <c r="G18" s="256" t="s">
        <v>243</v>
      </c>
      <c r="H18" s="257" t="s">
        <v>289</v>
      </c>
      <c r="I18" s="254">
        <v>464.78000000000003</v>
      </c>
      <c r="J18" s="254">
        <v>42.72</v>
      </c>
      <c r="K18" s="254">
        <v>3.02</v>
      </c>
      <c r="L18" s="255">
        <f t="shared" si="1"/>
        <v>510.52</v>
      </c>
      <c r="O18" s="131"/>
      <c r="Q18" s="131"/>
      <c r="R18" s="131"/>
    </row>
    <row r="19" spans="1:18" ht="12.75">
      <c r="A19" s="256" t="s">
        <v>241</v>
      </c>
      <c r="B19" s="257" t="s">
        <v>301</v>
      </c>
      <c r="C19" s="254">
        <v>9604.4600000000009</v>
      </c>
      <c r="D19" s="254">
        <v>9553.91</v>
      </c>
      <c r="E19" s="254">
        <v>3048.59</v>
      </c>
      <c r="F19" s="255">
        <f t="shared" si="0"/>
        <v>22206.960000000003</v>
      </c>
      <c r="G19" s="256" t="s">
        <v>243</v>
      </c>
      <c r="H19" s="257" t="s">
        <v>301</v>
      </c>
      <c r="I19" s="254">
        <v>464.78000000000003</v>
      </c>
      <c r="J19" s="254">
        <v>42.72</v>
      </c>
      <c r="K19" s="254">
        <v>3.02</v>
      </c>
      <c r="L19" s="255">
        <f t="shared" si="1"/>
        <v>510.52</v>
      </c>
      <c r="Q19" s="131"/>
      <c r="R19" s="131"/>
    </row>
    <row r="20" spans="1:18" ht="12.75">
      <c r="A20" s="256" t="s">
        <v>241</v>
      </c>
      <c r="B20" s="257" t="s">
        <v>312</v>
      </c>
      <c r="C20" s="254">
        <v>9729.25</v>
      </c>
      <c r="D20" s="254">
        <v>9670.43</v>
      </c>
      <c r="E20" s="254">
        <v>3068.4700000000003</v>
      </c>
      <c r="F20" s="255">
        <f t="shared" si="0"/>
        <v>22468.15</v>
      </c>
      <c r="G20" s="256" t="s">
        <v>243</v>
      </c>
      <c r="H20" s="257" t="s">
        <v>312</v>
      </c>
      <c r="I20" s="254">
        <v>464.78000000000003</v>
      </c>
      <c r="J20" s="254">
        <v>42.72</v>
      </c>
      <c r="K20" s="254">
        <v>3.02</v>
      </c>
      <c r="L20" s="255">
        <f t="shared" si="1"/>
        <v>510.52</v>
      </c>
      <c r="Q20" s="131"/>
      <c r="R20" s="131"/>
    </row>
    <row r="21" spans="1:18" ht="12.75">
      <c r="A21" s="256" t="s">
        <v>241</v>
      </c>
      <c r="B21" s="257" t="s">
        <v>318</v>
      </c>
      <c r="C21" s="254">
        <v>0</v>
      </c>
      <c r="D21" s="254">
        <v>1149.0500000000002</v>
      </c>
      <c r="E21" s="254">
        <v>431.65</v>
      </c>
      <c r="F21" s="255">
        <f t="shared" si="0"/>
        <v>1580.7000000000003</v>
      </c>
      <c r="G21" s="256" t="s">
        <v>243</v>
      </c>
      <c r="H21" s="257" t="s">
        <v>318</v>
      </c>
      <c r="I21" s="254">
        <v>464.78000000000003</v>
      </c>
      <c r="J21" s="254">
        <v>42.72</v>
      </c>
      <c r="K21" s="254">
        <v>3.02</v>
      </c>
      <c r="L21" s="255">
        <f t="shared" si="1"/>
        <v>510.52</v>
      </c>
      <c r="Q21" s="131"/>
      <c r="R21" s="131"/>
    </row>
    <row r="22" spans="1:18" ht="12.75">
      <c r="A22" s="256" t="s">
        <v>241</v>
      </c>
      <c r="B22" s="257" t="s">
        <v>330</v>
      </c>
      <c r="C22" s="254">
        <v>0</v>
      </c>
      <c r="D22" s="254">
        <v>1149.0500000000002</v>
      </c>
      <c r="E22" s="254">
        <v>431.65</v>
      </c>
      <c r="F22" s="255">
        <f t="shared" si="0"/>
        <v>1580.7000000000003</v>
      </c>
      <c r="G22" s="256" t="s">
        <v>243</v>
      </c>
      <c r="H22" s="257" t="s">
        <v>330</v>
      </c>
      <c r="I22" s="254">
        <v>464.78000000000003</v>
      </c>
      <c r="J22" s="254">
        <v>42.72</v>
      </c>
      <c r="K22" s="254">
        <v>3.02</v>
      </c>
      <c r="L22" s="255">
        <f t="shared" si="1"/>
        <v>510.52</v>
      </c>
      <c r="Q22" s="131"/>
      <c r="R22" s="131"/>
    </row>
    <row r="23" spans="1:18" ht="12.75">
      <c r="A23" s="256" t="s">
        <v>241</v>
      </c>
      <c r="B23" s="257" t="s">
        <v>374</v>
      </c>
      <c r="C23" s="254">
        <v>0</v>
      </c>
      <c r="D23" s="254">
        <v>1149.0500000000002</v>
      </c>
      <c r="E23" s="254">
        <v>431.65</v>
      </c>
      <c r="F23" s="255">
        <f t="shared" si="0"/>
        <v>1580.7000000000003</v>
      </c>
      <c r="G23" s="256" t="s">
        <v>243</v>
      </c>
      <c r="H23" s="257" t="s">
        <v>374</v>
      </c>
      <c r="I23" s="254">
        <v>464.78000000000003</v>
      </c>
      <c r="J23" s="254">
        <v>42.72</v>
      </c>
      <c r="K23" s="254">
        <v>3.02</v>
      </c>
      <c r="L23" s="255">
        <f t="shared" si="1"/>
        <v>510.52</v>
      </c>
    </row>
    <row r="24" spans="1:18" ht="12.75">
      <c r="A24" s="256" t="s">
        <v>241</v>
      </c>
      <c r="B24" s="257" t="s">
        <v>380</v>
      </c>
      <c r="C24" s="254">
        <v>0</v>
      </c>
      <c r="D24" s="254">
        <v>1149.0500000000002</v>
      </c>
      <c r="E24" s="254">
        <v>431.65</v>
      </c>
      <c r="F24" s="255">
        <f t="shared" si="0"/>
        <v>1580.7000000000003</v>
      </c>
      <c r="G24" s="256" t="s">
        <v>243</v>
      </c>
      <c r="H24" s="257" t="s">
        <v>380</v>
      </c>
      <c r="I24" s="254">
        <v>464.78000000000003</v>
      </c>
      <c r="J24" s="254">
        <v>42.72</v>
      </c>
      <c r="K24" s="254">
        <v>3.02</v>
      </c>
      <c r="L24" s="255">
        <f t="shared" si="1"/>
        <v>510.52</v>
      </c>
    </row>
    <row r="25" spans="1:18" ht="12.75">
      <c r="A25" s="256" t="s">
        <v>241</v>
      </c>
      <c r="B25" s="257" t="s">
        <v>402</v>
      </c>
      <c r="C25" s="254">
        <v>97.11999999999999</v>
      </c>
      <c r="D25" s="254">
        <v>1078.44</v>
      </c>
      <c r="E25" s="254">
        <v>431.65</v>
      </c>
      <c r="F25" s="255">
        <f t="shared" si="0"/>
        <v>1607.21</v>
      </c>
      <c r="G25" s="390" t="s">
        <v>243</v>
      </c>
      <c r="H25" s="257" t="s">
        <v>402</v>
      </c>
      <c r="I25" s="254">
        <v>464.78000000000003</v>
      </c>
      <c r="J25" s="254">
        <v>42.72</v>
      </c>
      <c r="K25" s="254">
        <v>3.02</v>
      </c>
      <c r="L25" s="255">
        <f t="shared" si="1"/>
        <v>510.52</v>
      </c>
    </row>
    <row r="26" spans="1:18" ht="12.75">
      <c r="A26" s="258" t="s">
        <v>241</v>
      </c>
      <c r="B26" s="257" t="s">
        <v>404</v>
      </c>
      <c r="C26" s="254">
        <v>97.11999999999999</v>
      </c>
      <c r="D26" s="254">
        <v>1078.44</v>
      </c>
      <c r="E26" s="254">
        <v>431.65</v>
      </c>
      <c r="F26" s="255">
        <f t="shared" si="0"/>
        <v>1607.21</v>
      </c>
      <c r="G26" s="390" t="s">
        <v>243</v>
      </c>
      <c r="H26" s="257" t="s">
        <v>404</v>
      </c>
      <c r="I26" s="254">
        <v>464.78000000000003</v>
      </c>
      <c r="J26" s="254">
        <v>42.72</v>
      </c>
      <c r="K26" s="254">
        <v>3.02</v>
      </c>
      <c r="L26" s="255">
        <f t="shared" si="1"/>
        <v>510.52</v>
      </c>
    </row>
    <row r="27" spans="1:18" ht="12.75">
      <c r="A27" s="256" t="s">
        <v>241</v>
      </c>
      <c r="B27" s="257" t="s">
        <v>411</v>
      </c>
      <c r="C27" s="254">
        <v>920.96</v>
      </c>
      <c r="D27" s="254">
        <v>901.07</v>
      </c>
      <c r="E27" s="254">
        <v>425.19</v>
      </c>
      <c r="F27" s="255">
        <f t="shared" si="0"/>
        <v>2247.2200000000003</v>
      </c>
      <c r="G27" s="390"/>
      <c r="H27" s="257" t="s">
        <v>411</v>
      </c>
      <c r="I27" s="254">
        <v>465</v>
      </c>
      <c r="J27" s="254">
        <v>43</v>
      </c>
      <c r="K27" s="254">
        <v>3</v>
      </c>
      <c r="L27" s="255">
        <f t="shared" si="1"/>
        <v>511</v>
      </c>
    </row>
    <row r="28" spans="1:18" ht="15.6" customHeight="1">
      <c r="A28" s="390" t="s">
        <v>241</v>
      </c>
      <c r="B28" s="257" t="s">
        <v>441</v>
      </c>
      <c r="C28" s="254">
        <v>920.96</v>
      </c>
      <c r="D28" s="254">
        <v>2442.7399999999998</v>
      </c>
      <c r="E28" s="254">
        <v>778.17</v>
      </c>
      <c r="F28" s="255">
        <f t="shared" si="0"/>
        <v>4141.87</v>
      </c>
      <c r="G28" s="390"/>
      <c r="H28" s="257" t="s">
        <v>441</v>
      </c>
      <c r="I28" s="254">
        <v>464.78000000000003</v>
      </c>
      <c r="J28" s="254">
        <v>42.72</v>
      </c>
      <c r="K28" s="254">
        <v>3.02</v>
      </c>
      <c r="L28" s="255">
        <f t="shared" si="1"/>
        <v>510.52</v>
      </c>
    </row>
    <row r="29" spans="1:18" ht="15.6" customHeight="1">
      <c r="A29" s="390"/>
      <c r="B29" s="257" t="s">
        <v>465</v>
      </c>
      <c r="C29" s="254">
        <v>1024.6500000000001</v>
      </c>
      <c r="D29" s="254">
        <v>2368.94</v>
      </c>
      <c r="E29" s="254">
        <v>778.17</v>
      </c>
      <c r="F29" s="255">
        <f>SUM(C29:E29)</f>
        <v>4171.76</v>
      </c>
      <c r="G29" s="390"/>
      <c r="H29" s="257" t="s">
        <v>465</v>
      </c>
      <c r="I29" s="254">
        <v>464.78000000000003</v>
      </c>
      <c r="J29" s="254">
        <v>42.72</v>
      </c>
      <c r="K29" s="254">
        <v>3.02</v>
      </c>
      <c r="L29" s="255">
        <f t="shared" si="1"/>
        <v>510.52</v>
      </c>
    </row>
    <row r="30" spans="1:18" ht="15.6" customHeight="1">
      <c r="A30" s="390"/>
      <c r="B30" s="257" t="s">
        <v>523</v>
      </c>
      <c r="C30" s="254">
        <v>1024.6500000000001</v>
      </c>
      <c r="D30" s="254">
        <v>2368.94</v>
      </c>
      <c r="E30" s="254">
        <v>778.17</v>
      </c>
      <c r="F30" s="255">
        <f t="shared" ref="F30:F31" si="2">SUM(C30:E30)</f>
        <v>4171.76</v>
      </c>
      <c r="G30" s="390"/>
      <c r="H30" s="257" t="s">
        <v>523</v>
      </c>
      <c r="I30" s="254">
        <v>464.78000000000003</v>
      </c>
      <c r="J30" s="254">
        <v>42.72</v>
      </c>
      <c r="K30" s="254">
        <v>3.02</v>
      </c>
      <c r="L30" s="255">
        <f t="shared" si="1"/>
        <v>510.52</v>
      </c>
    </row>
    <row r="31" spans="1:18" ht="9.75" customHeight="1">
      <c r="A31" s="390"/>
      <c r="B31" s="257" t="s">
        <v>537</v>
      </c>
      <c r="C31" s="254">
        <v>1024.6500000000001</v>
      </c>
      <c r="D31" s="254">
        <v>2368.94</v>
      </c>
      <c r="E31" s="254">
        <v>778.17</v>
      </c>
      <c r="F31" s="255">
        <f t="shared" si="2"/>
        <v>4171.76</v>
      </c>
      <c r="G31" s="390" t="s">
        <v>243</v>
      </c>
      <c r="H31" s="257" t="s">
        <v>537</v>
      </c>
      <c r="I31" s="254">
        <v>464.78000000000003</v>
      </c>
      <c r="J31" s="254">
        <v>42.72</v>
      </c>
      <c r="K31" s="254">
        <v>3.02</v>
      </c>
      <c r="L31" s="255">
        <f t="shared" si="1"/>
        <v>510.52</v>
      </c>
    </row>
    <row r="32" spans="1:18" ht="9.75" customHeight="1">
      <c r="A32" s="389" t="s">
        <v>369</v>
      </c>
      <c r="B32" s="257" t="s">
        <v>441</v>
      </c>
      <c r="C32" s="254">
        <v>53245.020000000004</v>
      </c>
      <c r="D32" s="254">
        <v>28259.67</v>
      </c>
      <c r="E32" s="254">
        <v>5155.41</v>
      </c>
      <c r="F32" s="255">
        <f t="shared" si="0"/>
        <v>86660.1</v>
      </c>
      <c r="G32" s="403" t="s">
        <v>370</v>
      </c>
      <c r="H32" s="257" t="s">
        <v>441</v>
      </c>
      <c r="I32" s="254">
        <v>89.04</v>
      </c>
      <c r="J32" s="254">
        <v>16.510000000000002</v>
      </c>
      <c r="K32" s="254">
        <v>470.93000000000006</v>
      </c>
      <c r="L32" s="255">
        <f t="shared" si="1"/>
        <v>576.48</v>
      </c>
    </row>
    <row r="33" spans="1:12" ht="15.6" customHeight="1">
      <c r="A33" s="389"/>
      <c r="B33" s="257" t="s">
        <v>465</v>
      </c>
      <c r="C33" s="254">
        <v>55749.179999999993</v>
      </c>
      <c r="D33" s="254">
        <v>26994.01</v>
      </c>
      <c r="E33" s="254">
        <v>5094.91</v>
      </c>
      <c r="F33" s="255">
        <f t="shared" si="0"/>
        <v>87838.099999999991</v>
      </c>
      <c r="G33" s="404"/>
      <c r="H33" s="257" t="s">
        <v>465</v>
      </c>
      <c r="I33" s="254">
        <v>89.04</v>
      </c>
      <c r="J33" s="254">
        <v>16.510000000000002</v>
      </c>
      <c r="K33" s="254">
        <v>470.93000000000006</v>
      </c>
      <c r="L33" s="255">
        <f t="shared" si="1"/>
        <v>576.48</v>
      </c>
    </row>
    <row r="34" spans="1:12" ht="15.6" customHeight="1">
      <c r="A34" s="389"/>
      <c r="B34" s="257" t="s">
        <v>523</v>
      </c>
      <c r="C34" s="254">
        <v>59876.880000000005</v>
      </c>
      <c r="D34" s="254">
        <v>27135.39</v>
      </c>
      <c r="E34" s="254">
        <v>4799.2999999999993</v>
      </c>
      <c r="F34" s="255">
        <f t="shared" si="0"/>
        <v>91811.57</v>
      </c>
      <c r="G34" s="404"/>
      <c r="H34" s="257" t="s">
        <v>523</v>
      </c>
      <c r="I34" s="254">
        <v>95.64</v>
      </c>
      <c r="J34" s="254">
        <v>16.649999999999999</v>
      </c>
      <c r="K34" s="254">
        <v>470.93000000000006</v>
      </c>
      <c r="L34" s="255">
        <f t="shared" si="1"/>
        <v>583.22</v>
      </c>
    </row>
    <row r="35" spans="1:12" ht="15.6" customHeight="1">
      <c r="A35" s="389"/>
      <c r="B35" s="257" t="s">
        <v>537</v>
      </c>
      <c r="C35" s="254">
        <v>60290.47</v>
      </c>
      <c r="D35" s="254">
        <v>27121.64</v>
      </c>
      <c r="E35" s="254">
        <v>5841.9500000000007</v>
      </c>
      <c r="F35" s="255">
        <f t="shared" si="0"/>
        <v>93254.06</v>
      </c>
      <c r="G35" s="405"/>
      <c r="H35" s="257" t="s">
        <v>537</v>
      </c>
      <c r="I35" s="254">
        <v>96.980000000000018</v>
      </c>
      <c r="J35" s="254">
        <v>16.649999999999999</v>
      </c>
      <c r="K35" s="254">
        <v>469.58999999999992</v>
      </c>
      <c r="L35" s="255">
        <f t="shared" si="1"/>
        <v>583.21999999999991</v>
      </c>
    </row>
    <row r="36" spans="1:12" ht="15.6" customHeight="1">
      <c r="A36" s="403" t="s">
        <v>214</v>
      </c>
      <c r="B36" s="257" t="s">
        <v>441</v>
      </c>
      <c r="C36" s="254">
        <v>309.52999999999997</v>
      </c>
      <c r="D36" s="254">
        <v>4079.69</v>
      </c>
      <c r="E36" s="254">
        <v>47.96</v>
      </c>
      <c r="F36" s="255">
        <f t="shared" ref="F36:F47" si="3">SUM(C36:E36)</f>
        <v>4437.18</v>
      </c>
      <c r="G36" s="403" t="s">
        <v>371</v>
      </c>
      <c r="H36" s="257" t="s">
        <v>441</v>
      </c>
      <c r="I36" s="254">
        <v>8.76</v>
      </c>
      <c r="J36" s="254">
        <v>21.83</v>
      </c>
      <c r="K36" s="254">
        <v>447.72</v>
      </c>
      <c r="L36" s="255">
        <f t="shared" ref="L36:L38" si="4">SUM(I36:K36)</f>
        <v>478.31</v>
      </c>
    </row>
    <row r="37" spans="1:12" ht="15.6" customHeight="1">
      <c r="A37" s="404"/>
      <c r="B37" s="257" t="s">
        <v>465</v>
      </c>
      <c r="C37" s="254">
        <v>309.52999999999997</v>
      </c>
      <c r="D37" s="254">
        <v>5040.18</v>
      </c>
      <c r="E37" s="254">
        <v>47.96</v>
      </c>
      <c r="F37" s="255">
        <f t="shared" si="3"/>
        <v>5397.67</v>
      </c>
      <c r="G37" s="404"/>
      <c r="H37" s="257" t="s">
        <v>465</v>
      </c>
      <c r="I37" s="254">
        <v>8.76</v>
      </c>
      <c r="J37" s="254">
        <v>21.83</v>
      </c>
      <c r="K37" s="254">
        <v>447.72</v>
      </c>
      <c r="L37" s="255">
        <f t="shared" si="4"/>
        <v>478.31</v>
      </c>
    </row>
    <row r="38" spans="1:12" ht="15.6" customHeight="1">
      <c r="A38" s="404"/>
      <c r="B38" s="257" t="s">
        <v>523</v>
      </c>
      <c r="C38" s="254">
        <v>2346.36</v>
      </c>
      <c r="D38" s="254">
        <v>3014.6499999999996</v>
      </c>
      <c r="E38" s="254">
        <v>36.660000000000004</v>
      </c>
      <c r="F38" s="255">
        <f t="shared" si="3"/>
        <v>5397.67</v>
      </c>
      <c r="G38" s="404"/>
      <c r="H38" s="257" t="s">
        <v>523</v>
      </c>
      <c r="I38" s="254">
        <v>8.76</v>
      </c>
      <c r="J38" s="254">
        <v>21.83</v>
      </c>
      <c r="K38" s="254">
        <v>447.72</v>
      </c>
      <c r="L38" s="255">
        <f t="shared" si="4"/>
        <v>478.31</v>
      </c>
    </row>
    <row r="39" spans="1:12" ht="12" customHeight="1">
      <c r="A39" s="405"/>
      <c r="B39" s="257" t="s">
        <v>537</v>
      </c>
      <c r="C39" s="254">
        <v>2346.36</v>
      </c>
      <c r="D39" s="254">
        <v>6970.41</v>
      </c>
      <c r="E39" s="254">
        <v>36.660000000000004</v>
      </c>
      <c r="F39" s="255">
        <f t="shared" si="3"/>
        <v>9353.43</v>
      </c>
      <c r="G39" s="405"/>
      <c r="H39" s="257" t="s">
        <v>537</v>
      </c>
      <c r="I39" s="254">
        <v>8.76</v>
      </c>
      <c r="J39" s="254">
        <v>21.83</v>
      </c>
      <c r="K39" s="254">
        <v>479.62</v>
      </c>
      <c r="L39" s="255">
        <f>SUM(I39:K39)</f>
        <v>510.21</v>
      </c>
    </row>
    <row r="40" spans="1:12" ht="12" customHeight="1">
      <c r="A40" s="389" t="s">
        <v>215</v>
      </c>
      <c r="B40" s="257" t="s">
        <v>441</v>
      </c>
      <c r="C40" s="254">
        <v>14051.66</v>
      </c>
      <c r="D40" s="254">
        <v>12722.970000000001</v>
      </c>
      <c r="E40" s="254">
        <v>4142.1000000000004</v>
      </c>
      <c r="F40" s="255">
        <f t="shared" si="3"/>
        <v>30916.730000000003</v>
      </c>
      <c r="G40" s="406" t="s">
        <v>419</v>
      </c>
      <c r="H40" s="257" t="s">
        <v>441</v>
      </c>
      <c r="I40" s="263">
        <v>594</v>
      </c>
      <c r="J40" s="263">
        <v>121</v>
      </c>
      <c r="K40" s="263">
        <v>941</v>
      </c>
      <c r="L40" s="255">
        <v>1656</v>
      </c>
    </row>
    <row r="41" spans="1:12" ht="15.6" customHeight="1">
      <c r="A41" s="389"/>
      <c r="B41" s="257" t="s">
        <v>465</v>
      </c>
      <c r="C41" s="254">
        <v>15279.27</v>
      </c>
      <c r="D41" s="254">
        <v>12456.929999999998</v>
      </c>
      <c r="E41" s="254">
        <v>4482.33</v>
      </c>
      <c r="F41" s="255">
        <f t="shared" si="3"/>
        <v>32218.53</v>
      </c>
      <c r="G41" s="407"/>
      <c r="H41" s="257" t="s">
        <v>465</v>
      </c>
      <c r="I41" s="263">
        <f t="shared" ref="I41:K43" si="5">I37+I33+I29+I8</f>
        <v>593.81000000000006</v>
      </c>
      <c r="J41" s="263">
        <f t="shared" si="5"/>
        <v>121.17</v>
      </c>
      <c r="K41" s="263">
        <f t="shared" si="5"/>
        <v>940.56000000000006</v>
      </c>
      <c r="L41" s="255">
        <f>SUM(I41:K41)</f>
        <v>1655.54</v>
      </c>
    </row>
    <row r="42" spans="1:12" ht="15.6" customHeight="1">
      <c r="A42" s="389"/>
      <c r="B42" s="257" t="s">
        <v>523</v>
      </c>
      <c r="C42" s="254">
        <v>15425.17</v>
      </c>
      <c r="D42" s="254">
        <v>12378.97</v>
      </c>
      <c r="E42" s="254">
        <v>5010.9900000000007</v>
      </c>
      <c r="F42" s="255">
        <f t="shared" si="3"/>
        <v>32815.129999999997</v>
      </c>
      <c r="G42" s="407"/>
      <c r="H42" s="257" t="s">
        <v>523</v>
      </c>
      <c r="I42" s="263">
        <f t="shared" si="5"/>
        <v>600.41000000000008</v>
      </c>
      <c r="J42" s="263">
        <f t="shared" si="5"/>
        <v>121.30999999999999</v>
      </c>
      <c r="K42" s="263">
        <f t="shared" si="5"/>
        <v>940.56000000000006</v>
      </c>
      <c r="L42" s="255">
        <f>SUM(I42:K42)</f>
        <v>1662.2800000000002</v>
      </c>
    </row>
    <row r="43" spans="1:12" ht="9.75" customHeight="1">
      <c r="A43" s="389"/>
      <c r="B43" s="257" t="s">
        <v>537</v>
      </c>
      <c r="C43" s="254">
        <v>16414.28</v>
      </c>
      <c r="D43" s="254">
        <v>11795.57</v>
      </c>
      <c r="E43" s="254">
        <v>5353.77</v>
      </c>
      <c r="F43" s="255">
        <f t="shared" si="3"/>
        <v>33563.619999999995</v>
      </c>
      <c r="G43" s="408"/>
      <c r="H43" s="257" t="s">
        <v>537</v>
      </c>
      <c r="I43" s="360">
        <f t="shared" si="5"/>
        <v>632.48000000000013</v>
      </c>
      <c r="J43" s="360">
        <f t="shared" si="5"/>
        <v>103.93999999999998</v>
      </c>
      <c r="K43" s="360">
        <f t="shared" si="5"/>
        <v>958.2299999999999</v>
      </c>
      <c r="L43" s="361">
        <f>SUM(I43:K43)</f>
        <v>1694.65</v>
      </c>
    </row>
    <row r="44" spans="1:12" ht="9.75" customHeight="1">
      <c r="A44" s="389" t="s">
        <v>225</v>
      </c>
      <c r="B44" s="257" t="s">
        <v>441</v>
      </c>
      <c r="C44" s="254">
        <v>32053.420000000006</v>
      </c>
      <c r="D44" s="254">
        <v>40701.35</v>
      </c>
      <c r="E44" s="254">
        <v>1436.99</v>
      </c>
      <c r="F44" s="255">
        <f t="shared" si="3"/>
        <v>74191.760000000009</v>
      </c>
      <c r="G44" s="400" t="s">
        <v>420</v>
      </c>
      <c r="H44" s="264" t="s">
        <v>441</v>
      </c>
      <c r="I44" s="260">
        <v>187106</v>
      </c>
      <c r="J44" s="260">
        <v>147252</v>
      </c>
      <c r="K44" s="260">
        <v>27054</v>
      </c>
      <c r="L44" s="260">
        <v>361412</v>
      </c>
    </row>
    <row r="45" spans="1:12" ht="15.6" customHeight="1">
      <c r="A45" s="389"/>
      <c r="B45" s="257" t="s">
        <v>465</v>
      </c>
      <c r="C45" s="254">
        <v>37236.350000000006</v>
      </c>
      <c r="D45" s="254">
        <v>42293.969999999994</v>
      </c>
      <c r="E45" s="254">
        <v>1243.5500000000002</v>
      </c>
      <c r="F45" s="255">
        <f t="shared" si="3"/>
        <v>80773.87000000001</v>
      </c>
      <c r="G45" s="401"/>
      <c r="H45" s="264" t="s">
        <v>465</v>
      </c>
      <c r="I45" s="260">
        <f t="shared" ref="I45:K47" si="6">I41+C73</f>
        <v>199903.9</v>
      </c>
      <c r="J45" s="260">
        <f t="shared" si="6"/>
        <v>151682.06</v>
      </c>
      <c r="K45" s="260">
        <f t="shared" si="6"/>
        <v>26621.319999999996</v>
      </c>
      <c r="L45" s="260">
        <f>SUM(I45:K45)</f>
        <v>378207.27999999997</v>
      </c>
    </row>
    <row r="46" spans="1:12" ht="15.6" customHeight="1">
      <c r="A46" s="389"/>
      <c r="B46" s="257" t="s">
        <v>523</v>
      </c>
      <c r="C46" s="254">
        <v>40078.140000000007</v>
      </c>
      <c r="D46" s="254">
        <v>41092.78</v>
      </c>
      <c r="E46" s="254">
        <v>1495.44</v>
      </c>
      <c r="F46" s="255">
        <f t="shared" si="3"/>
        <v>82666.360000000015</v>
      </c>
      <c r="G46" s="401"/>
      <c r="H46" s="264" t="s">
        <v>523</v>
      </c>
      <c r="I46" s="260">
        <f t="shared" si="6"/>
        <v>212207.16000000003</v>
      </c>
      <c r="J46" s="260">
        <f t="shared" si="6"/>
        <v>148716.53</v>
      </c>
      <c r="K46" s="260">
        <f t="shared" si="6"/>
        <v>28497.649999999998</v>
      </c>
      <c r="L46" s="260">
        <f t="shared" ref="L46" si="7">SUM(I46:K46)</f>
        <v>389421.34000000008</v>
      </c>
    </row>
    <row r="47" spans="1:12" ht="12" customHeight="1">
      <c r="A47" s="389"/>
      <c r="B47" s="257" t="s">
        <v>537</v>
      </c>
      <c r="C47" s="254">
        <v>45462.689999999995</v>
      </c>
      <c r="D47" s="254">
        <v>38340.179999999993</v>
      </c>
      <c r="E47" s="254">
        <v>1460.35</v>
      </c>
      <c r="F47" s="255">
        <f t="shared" si="3"/>
        <v>85263.22</v>
      </c>
      <c r="G47" s="402"/>
      <c r="H47" s="264" t="s">
        <v>537</v>
      </c>
      <c r="I47" s="260">
        <f t="shared" si="6"/>
        <v>220412.34000000005</v>
      </c>
      <c r="J47" s="260">
        <f t="shared" si="6"/>
        <v>149048.06999999998</v>
      </c>
      <c r="K47" s="260">
        <f t="shared" si="6"/>
        <v>31255.040000000001</v>
      </c>
      <c r="L47" s="260">
        <f>SUM(I47:K47)</f>
        <v>400715.45</v>
      </c>
    </row>
    <row r="48" spans="1:12" ht="12" customHeight="1">
      <c r="A48" s="389" t="s">
        <v>236</v>
      </c>
      <c r="B48" s="257" t="s">
        <v>441</v>
      </c>
      <c r="C48" s="254">
        <v>7983.64</v>
      </c>
      <c r="D48" s="254">
        <v>3390.4800000000005</v>
      </c>
      <c r="E48" s="254">
        <v>1846.59</v>
      </c>
      <c r="F48" s="255">
        <f t="shared" ref="F48:F59" si="8">SUM(C48:E48)</f>
        <v>13220.710000000001</v>
      </c>
      <c r="L48" s="42"/>
    </row>
    <row r="49" spans="1:19" ht="15.6" customHeight="1">
      <c r="A49" s="389"/>
      <c r="B49" s="257" t="s">
        <v>465</v>
      </c>
      <c r="C49" s="254">
        <v>8064.76</v>
      </c>
      <c r="D49" s="254">
        <v>3424.6500000000005</v>
      </c>
      <c r="E49" s="254">
        <v>1846.59</v>
      </c>
      <c r="F49" s="255">
        <f t="shared" si="8"/>
        <v>13336</v>
      </c>
      <c r="L49" s="42"/>
    </row>
    <row r="50" spans="1:19" ht="15.6" customHeight="1">
      <c r="A50" s="389"/>
      <c r="B50" s="257" t="s">
        <v>523</v>
      </c>
      <c r="C50" s="254">
        <v>8163.11</v>
      </c>
      <c r="D50" s="254">
        <v>3371.8200000000006</v>
      </c>
      <c r="E50" s="254">
        <v>1816.6999999999998</v>
      </c>
      <c r="F50" s="255">
        <f t="shared" si="8"/>
        <v>13351.630000000001</v>
      </c>
      <c r="L50" s="42"/>
    </row>
    <row r="51" spans="1:19" ht="11.25" customHeight="1">
      <c r="A51" s="389"/>
      <c r="B51" s="257" t="s">
        <v>537</v>
      </c>
      <c r="C51" s="254">
        <v>8338.5199999999986</v>
      </c>
      <c r="D51" s="254">
        <v>3264.6500000000005</v>
      </c>
      <c r="E51" s="254">
        <v>1983.5299999999997</v>
      </c>
      <c r="F51" s="255">
        <f t="shared" si="8"/>
        <v>13586.699999999997</v>
      </c>
      <c r="L51" s="42"/>
    </row>
    <row r="52" spans="1:19" ht="11.25" customHeight="1">
      <c r="A52" s="389" t="s">
        <v>315</v>
      </c>
      <c r="B52" s="257" t="s">
        <v>441</v>
      </c>
      <c r="C52" s="254">
        <v>48572.58</v>
      </c>
      <c r="D52" s="254">
        <v>34080.42</v>
      </c>
      <c r="E52" s="254">
        <v>5451.5999999999995</v>
      </c>
      <c r="F52" s="255">
        <f t="shared" si="8"/>
        <v>88104.6</v>
      </c>
      <c r="L52" s="42"/>
    </row>
    <row r="53" spans="1:19" ht="15.6" customHeight="1">
      <c r="A53" s="389"/>
      <c r="B53" s="257" t="s">
        <v>465</v>
      </c>
      <c r="C53" s="254">
        <v>52046.19</v>
      </c>
      <c r="D53" s="254">
        <v>37536.32</v>
      </c>
      <c r="E53" s="254">
        <v>4936.08</v>
      </c>
      <c r="F53" s="255">
        <f t="shared" si="8"/>
        <v>94518.590000000011</v>
      </c>
      <c r="L53" s="42"/>
    </row>
    <row r="54" spans="1:19" ht="15.6" customHeight="1">
      <c r="A54" s="389"/>
      <c r="B54" s="257" t="s">
        <v>523</v>
      </c>
      <c r="C54" s="254">
        <v>53799.43</v>
      </c>
      <c r="D54" s="254">
        <v>39053.01</v>
      </c>
      <c r="E54" s="254">
        <v>6351.3899999999994</v>
      </c>
      <c r="F54" s="255">
        <f t="shared" si="8"/>
        <v>99203.83</v>
      </c>
      <c r="L54" s="42"/>
    </row>
    <row r="55" spans="1:19" ht="11.25" customHeight="1">
      <c r="A55" s="389"/>
      <c r="B55" s="257" t="s">
        <v>537</v>
      </c>
      <c r="C55" s="254">
        <v>55009.740000000005</v>
      </c>
      <c r="D55" s="254">
        <v>38780.51</v>
      </c>
      <c r="E55" s="254">
        <v>7185.5300000000007</v>
      </c>
      <c r="F55" s="255">
        <f t="shared" si="8"/>
        <v>100975.78</v>
      </c>
      <c r="L55" s="42"/>
    </row>
    <row r="56" spans="1:19" ht="11.25" customHeight="1">
      <c r="A56" s="389" t="s">
        <v>245</v>
      </c>
      <c r="B56" s="257" t="s">
        <v>441</v>
      </c>
      <c r="C56" s="254">
        <v>0</v>
      </c>
      <c r="D56" s="254">
        <v>58.25</v>
      </c>
      <c r="E56" s="254">
        <v>42.98</v>
      </c>
      <c r="F56" s="255">
        <f t="shared" si="8"/>
        <v>101.22999999999999</v>
      </c>
      <c r="L56" s="42"/>
    </row>
    <row r="57" spans="1:19" ht="15.6" customHeight="1">
      <c r="A57" s="389"/>
      <c r="B57" s="257" t="s">
        <v>465</v>
      </c>
      <c r="C57" s="254">
        <v>0</v>
      </c>
      <c r="D57" s="254">
        <v>58.25</v>
      </c>
      <c r="E57" s="254">
        <v>42.98</v>
      </c>
      <c r="F57" s="255">
        <f t="shared" si="8"/>
        <v>101.22999999999999</v>
      </c>
      <c r="L57" s="42"/>
    </row>
    <row r="58" spans="1:19" ht="15.6" customHeight="1">
      <c r="A58" s="389"/>
      <c r="B58" s="257" t="s">
        <v>523</v>
      </c>
      <c r="C58" s="254">
        <v>0</v>
      </c>
      <c r="D58" s="254">
        <v>58.25</v>
      </c>
      <c r="E58" s="254">
        <v>42.98</v>
      </c>
      <c r="F58" s="255">
        <f t="shared" si="8"/>
        <v>101.22999999999999</v>
      </c>
      <c r="L58" s="42"/>
    </row>
    <row r="59" spans="1:19" ht="10.5" customHeight="1">
      <c r="A59" s="389"/>
      <c r="B59" s="257" t="s">
        <v>537</v>
      </c>
      <c r="C59" s="254">
        <v>0</v>
      </c>
      <c r="D59" s="254">
        <v>58.25</v>
      </c>
      <c r="E59" s="254">
        <v>42.98</v>
      </c>
      <c r="F59" s="255">
        <f t="shared" si="8"/>
        <v>101.22999999999999</v>
      </c>
      <c r="L59" s="42"/>
      <c r="P59" s="208"/>
      <c r="Q59" s="208"/>
      <c r="R59" s="208"/>
      <c r="S59" s="208"/>
    </row>
    <row r="60" spans="1:19" ht="10.5" customHeight="1">
      <c r="A60" s="389" t="s">
        <v>235</v>
      </c>
      <c r="B60" s="257" t="s">
        <v>441</v>
      </c>
      <c r="C60" s="254">
        <v>884.04</v>
      </c>
      <c r="D60" s="254">
        <v>177.76</v>
      </c>
      <c r="E60" s="254">
        <v>0</v>
      </c>
      <c r="F60" s="255">
        <f t="shared" ref="F60:F71" si="9">SUM(C60:E60)</f>
        <v>1061.8</v>
      </c>
      <c r="L60" s="42"/>
    </row>
    <row r="61" spans="1:19" ht="15.6" customHeight="1">
      <c r="A61" s="389"/>
      <c r="B61" s="257" t="s">
        <v>465</v>
      </c>
      <c r="C61" s="254">
        <v>884.04</v>
      </c>
      <c r="D61" s="254">
        <v>177.76</v>
      </c>
      <c r="E61" s="254">
        <v>0</v>
      </c>
      <c r="F61" s="255">
        <f t="shared" si="9"/>
        <v>1061.8</v>
      </c>
      <c r="L61" s="42"/>
    </row>
    <row r="62" spans="1:19" ht="15.6" customHeight="1">
      <c r="A62" s="389"/>
      <c r="B62" s="257" t="s">
        <v>523</v>
      </c>
      <c r="C62" s="254">
        <v>884.04</v>
      </c>
      <c r="D62" s="254">
        <v>177.76</v>
      </c>
      <c r="E62" s="254">
        <v>0</v>
      </c>
      <c r="F62" s="255">
        <f t="shared" si="9"/>
        <v>1061.8</v>
      </c>
      <c r="L62" s="42"/>
    </row>
    <row r="63" spans="1:19" ht="11.25" customHeight="1">
      <c r="A63" s="389"/>
      <c r="B63" s="257" t="s">
        <v>537</v>
      </c>
      <c r="C63" s="254">
        <v>884.04</v>
      </c>
      <c r="D63" s="254">
        <v>177.76</v>
      </c>
      <c r="E63" s="254">
        <v>0</v>
      </c>
      <c r="F63" s="255">
        <f t="shared" si="9"/>
        <v>1061.8</v>
      </c>
      <c r="L63" s="42"/>
    </row>
    <row r="64" spans="1:19" ht="11.25" customHeight="1">
      <c r="A64" s="389" t="s">
        <v>328</v>
      </c>
      <c r="B64" s="257" t="s">
        <v>441</v>
      </c>
      <c r="C64" s="254">
        <v>11256.779999999999</v>
      </c>
      <c r="D64" s="254">
        <v>8344.35</v>
      </c>
      <c r="E64" s="254">
        <v>3433.07</v>
      </c>
      <c r="F64" s="255">
        <f t="shared" si="9"/>
        <v>23034.199999999997</v>
      </c>
      <c r="L64" s="42"/>
    </row>
    <row r="65" spans="1:19" ht="15.6" customHeight="1">
      <c r="A65" s="389"/>
      <c r="B65" s="257" t="s">
        <v>465</v>
      </c>
      <c r="C65" s="254">
        <v>11256.779999999999</v>
      </c>
      <c r="D65" s="254">
        <v>8496.57</v>
      </c>
      <c r="E65" s="254">
        <v>3433.07</v>
      </c>
      <c r="F65" s="255">
        <f t="shared" si="9"/>
        <v>23186.42</v>
      </c>
      <c r="L65" s="42"/>
    </row>
    <row r="66" spans="1:19" ht="16.5" customHeight="1">
      <c r="A66" s="389"/>
      <c r="B66" s="257" t="s">
        <v>523</v>
      </c>
      <c r="C66" s="254">
        <v>11256.779999999999</v>
      </c>
      <c r="D66" s="254">
        <v>8496.57</v>
      </c>
      <c r="E66" s="254">
        <v>3452.17</v>
      </c>
      <c r="F66" s="255">
        <f t="shared" si="9"/>
        <v>23205.519999999997</v>
      </c>
      <c r="L66" s="42"/>
    </row>
    <row r="67" spans="1:19" ht="12.75" customHeight="1">
      <c r="A67" s="389"/>
      <c r="B67" s="257" t="s">
        <v>537</v>
      </c>
      <c r="C67" s="254">
        <v>11256.779999999999</v>
      </c>
      <c r="D67" s="254">
        <v>8626.94</v>
      </c>
      <c r="E67" s="254">
        <v>3404.9</v>
      </c>
      <c r="F67" s="255">
        <f t="shared" si="9"/>
        <v>23288.620000000003</v>
      </c>
      <c r="L67" s="42"/>
    </row>
    <row r="68" spans="1:19" ht="12.75" customHeight="1">
      <c r="A68" s="389" t="s">
        <v>187</v>
      </c>
      <c r="B68" s="257" t="s">
        <v>441</v>
      </c>
      <c r="C68" s="254">
        <v>17233.879999999997</v>
      </c>
      <c r="D68" s="254">
        <v>12858.84</v>
      </c>
      <c r="E68" s="254">
        <v>3778.5300000000007</v>
      </c>
      <c r="F68" s="255">
        <f t="shared" si="9"/>
        <v>33871.25</v>
      </c>
      <c r="L68" s="42"/>
    </row>
    <row r="69" spans="1:19" ht="15.6" customHeight="1">
      <c r="A69" s="389"/>
      <c r="B69" s="257" t="s">
        <v>465</v>
      </c>
      <c r="C69" s="254">
        <v>17459.34</v>
      </c>
      <c r="D69" s="254">
        <v>12698.82</v>
      </c>
      <c r="E69" s="254">
        <v>3775.12</v>
      </c>
      <c r="F69" s="255">
        <f t="shared" si="9"/>
        <v>33933.279999999999</v>
      </c>
      <c r="L69" s="42"/>
    </row>
    <row r="70" spans="1:19" ht="15.6" customHeight="1">
      <c r="A70" s="389"/>
      <c r="B70" s="257" t="s">
        <v>523</v>
      </c>
      <c r="C70" s="254">
        <v>18752.190000000002</v>
      </c>
      <c r="D70" s="254">
        <v>11432.59</v>
      </c>
      <c r="E70" s="254">
        <v>3773.29</v>
      </c>
      <c r="F70" s="255">
        <f t="shared" si="9"/>
        <v>33958.07</v>
      </c>
      <c r="L70" s="42"/>
    </row>
    <row r="71" spans="1:19" ht="12.75" customHeight="1">
      <c r="A71" s="389"/>
      <c r="B71" s="257" t="s">
        <v>537</v>
      </c>
      <c r="C71" s="254">
        <v>18752.330000000002</v>
      </c>
      <c r="D71" s="254">
        <v>11424.79</v>
      </c>
      <c r="E71" s="254">
        <v>4208.97</v>
      </c>
      <c r="F71" s="255">
        <f t="shared" si="9"/>
        <v>34386.090000000004</v>
      </c>
      <c r="L71" s="42"/>
    </row>
    <row r="72" spans="1:19" s="43" customFormat="1" ht="12.75" customHeight="1">
      <c r="A72" s="399" t="s">
        <v>538</v>
      </c>
      <c r="B72" s="222" t="s">
        <v>441</v>
      </c>
      <c r="C72" s="260">
        <v>186511.51</v>
      </c>
      <c r="D72" s="260">
        <v>147131.00999999998</v>
      </c>
      <c r="E72" s="260">
        <v>26113.4</v>
      </c>
      <c r="F72" s="260">
        <f t="shared" ref="F72" si="10">SUM(C72:E72)</f>
        <v>359755.92000000004</v>
      </c>
      <c r="G72" s="42"/>
      <c r="H72" s="42"/>
      <c r="I72" s="42"/>
      <c r="J72" s="42"/>
      <c r="K72" s="42"/>
      <c r="L72" s="42"/>
    </row>
    <row r="73" spans="1:19" s="43" customFormat="1" ht="15.6" customHeight="1">
      <c r="A73" s="399"/>
      <c r="B73" s="222" t="s">
        <v>465</v>
      </c>
      <c r="C73" s="260">
        <f t="shared" ref="C73:E75" si="11">SUM(C8,C29,C33,C37,C41,C45,C49,C53,C57,C61,C65,C69)</f>
        <v>199310.09</v>
      </c>
      <c r="D73" s="260">
        <f t="shared" si="11"/>
        <v>151560.88999999998</v>
      </c>
      <c r="E73" s="260">
        <f t="shared" si="11"/>
        <v>25680.759999999995</v>
      </c>
      <c r="F73" s="260">
        <f>SUM(C73:E73)</f>
        <v>376551.74</v>
      </c>
      <c r="G73" s="42"/>
      <c r="H73" s="42"/>
      <c r="I73" s="42"/>
      <c r="J73" s="42"/>
      <c r="K73" s="42"/>
      <c r="L73" s="42"/>
    </row>
    <row r="74" spans="1:19" s="43" customFormat="1" ht="15.6" customHeight="1">
      <c r="A74" s="399"/>
      <c r="B74" s="222" t="s">
        <v>523</v>
      </c>
      <c r="C74" s="260">
        <f t="shared" si="11"/>
        <v>211606.75000000003</v>
      </c>
      <c r="D74" s="260">
        <f t="shared" si="11"/>
        <v>148595.22</v>
      </c>
      <c r="E74" s="260">
        <f t="shared" si="11"/>
        <v>27557.089999999997</v>
      </c>
      <c r="F74" s="260">
        <f t="shared" ref="F74:F75" si="12">SUM(C74:E74)</f>
        <v>387759.06000000006</v>
      </c>
      <c r="G74" s="42"/>
      <c r="H74" s="42"/>
      <c r="I74" s="42"/>
      <c r="J74" s="42"/>
      <c r="K74" s="42"/>
      <c r="L74" s="42"/>
    </row>
    <row r="75" spans="1:19" s="43" customFormat="1" ht="15.6" customHeight="1">
      <c r="A75" s="399"/>
      <c r="B75" s="222" t="s">
        <v>537</v>
      </c>
      <c r="C75" s="260">
        <f t="shared" si="11"/>
        <v>219779.86000000004</v>
      </c>
      <c r="D75" s="260">
        <f t="shared" si="11"/>
        <v>148944.12999999998</v>
      </c>
      <c r="E75" s="260">
        <f t="shared" si="11"/>
        <v>30296.81</v>
      </c>
      <c r="F75" s="260">
        <f t="shared" si="12"/>
        <v>399020.79999999999</v>
      </c>
      <c r="G75" s="42"/>
      <c r="H75" s="42"/>
      <c r="I75" s="42"/>
      <c r="J75" s="42"/>
      <c r="K75" s="42"/>
      <c r="L75" s="42"/>
      <c r="O75" s="42"/>
      <c r="P75" s="42"/>
      <c r="Q75" s="42"/>
      <c r="R75" s="42"/>
      <c r="S75" s="42"/>
    </row>
    <row r="76" spans="1:19" ht="15" customHeight="1">
      <c r="B76" s="42"/>
      <c r="C76" s="42"/>
      <c r="D76" s="42"/>
      <c r="E76" s="42"/>
      <c r="F76" s="42"/>
      <c r="L76" s="42"/>
      <c r="O76" s="152"/>
      <c r="P76" s="152"/>
      <c r="Q76" s="152"/>
      <c r="R76" s="152"/>
      <c r="S76" s="152"/>
    </row>
    <row r="77" spans="1:19" s="152" customFormat="1" ht="12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O77" s="42"/>
      <c r="P77" s="42"/>
      <c r="Q77" s="42"/>
      <c r="R77" s="42"/>
      <c r="S77" s="42"/>
    </row>
    <row r="78" spans="1:19" ht="15" customHeight="1">
      <c r="B78" s="42"/>
      <c r="C78" s="42"/>
      <c r="D78" s="42"/>
      <c r="E78" s="42"/>
      <c r="F78" s="42"/>
      <c r="L78" s="42"/>
    </row>
    <row r="79" spans="1:19" ht="15" customHeight="1">
      <c r="B79" s="42"/>
      <c r="C79" s="42"/>
      <c r="D79" s="42"/>
      <c r="E79" s="42"/>
      <c r="F79" s="42"/>
      <c r="L79" s="42"/>
    </row>
    <row r="80" spans="1:19" ht="15" customHeight="1">
      <c r="B80" s="42"/>
      <c r="C80" s="42"/>
      <c r="D80" s="42"/>
      <c r="E80" s="42"/>
      <c r="F80" s="42"/>
    </row>
    <row r="81" spans="2:6" ht="15" customHeight="1">
      <c r="B81" s="42"/>
      <c r="C81" s="42"/>
      <c r="D81" s="42"/>
      <c r="E81" s="42"/>
      <c r="F81" s="42"/>
    </row>
  </sheetData>
  <mergeCells count="27">
    <mergeCell ref="A40:A43"/>
    <mergeCell ref="A44:A47"/>
    <mergeCell ref="G7:G10"/>
    <mergeCell ref="G25:G31"/>
    <mergeCell ref="A72:A75"/>
    <mergeCell ref="A48:A51"/>
    <mergeCell ref="A60:A63"/>
    <mergeCell ref="A64:A67"/>
    <mergeCell ref="A68:A71"/>
    <mergeCell ref="A52:A55"/>
    <mergeCell ref="A56:A59"/>
    <mergeCell ref="G44:G47"/>
    <mergeCell ref="G32:G35"/>
    <mergeCell ref="G36:G39"/>
    <mergeCell ref="A36:A39"/>
    <mergeCell ref="G40:G43"/>
    <mergeCell ref="A7:A10"/>
    <mergeCell ref="A28:A31"/>
    <mergeCell ref="A32:A35"/>
    <mergeCell ref="A1:L1"/>
    <mergeCell ref="A2:L2"/>
    <mergeCell ref="H3:H4"/>
    <mergeCell ref="I3:L3"/>
    <mergeCell ref="A3:A4"/>
    <mergeCell ref="B3:B4"/>
    <mergeCell ref="C3:F3"/>
    <mergeCell ref="G3:G4"/>
  </mergeCells>
  <phoneticPr fontId="7" type="noConversion"/>
  <printOptions horizontalCentered="1"/>
  <pageMargins left="0.39370078740157483" right="0.39370078740157483" top="0.59055118110236227" bottom="0.59055118110236227" header="0.19685039370078741" footer="0.19685039370078741"/>
  <pageSetup paperSize="9" firstPageNumber="3" orientation="portrait" useFirstPageNumber="1" r:id="rId1"/>
  <headerFooter differentOddEven="1"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rgb="FF92D050"/>
  </sheetPr>
  <dimension ref="A1:P286"/>
  <sheetViews>
    <sheetView zoomScale="145" zoomScaleNormal="145" zoomScaleSheetLayoutView="115" workbookViewId="0">
      <selection activeCell="K5" sqref="K5"/>
    </sheetView>
  </sheetViews>
  <sheetFormatPr defaultColWidth="18.75" defaultRowHeight="12.75"/>
  <cols>
    <col min="1" max="1" width="15.875" style="141" customWidth="1"/>
    <col min="2" max="2" width="16.625" style="147" customWidth="1"/>
    <col min="3" max="3" width="12.75" style="147" customWidth="1"/>
    <col min="4" max="4" width="8.125" style="148" customWidth="1"/>
    <col min="5" max="5" width="8.75" style="150" customWidth="1"/>
    <col min="6" max="6" width="9.125" style="150" customWidth="1"/>
    <col min="7" max="7" width="8.5" style="150" customWidth="1"/>
    <col min="8" max="8" width="9.375" style="151" customWidth="1"/>
    <col min="9" max="9" width="6.625" style="139" customWidth="1"/>
    <col min="10" max="35" width="9.875" style="139" customWidth="1"/>
    <col min="36" max="16384" width="18.75" style="139"/>
  </cols>
  <sheetData>
    <row r="1" spans="1:16" ht="19.149999999999999" customHeight="1">
      <c r="A1" s="409" t="s">
        <v>534</v>
      </c>
      <c r="B1" s="410"/>
      <c r="C1" s="410"/>
      <c r="D1" s="410"/>
      <c r="E1" s="410"/>
      <c r="F1" s="410"/>
      <c r="G1" s="410"/>
      <c r="H1" s="411"/>
    </row>
    <row r="2" spans="1:16" ht="16.5">
      <c r="A2" s="414" t="s">
        <v>438</v>
      </c>
      <c r="B2" s="415"/>
      <c r="C2" s="415"/>
      <c r="D2" s="415"/>
      <c r="E2" s="415"/>
      <c r="F2" s="415"/>
      <c r="G2" s="415"/>
      <c r="H2" s="416"/>
    </row>
    <row r="3" spans="1:16" s="140" customFormat="1" ht="18" customHeight="1">
      <c r="A3" s="412" t="s">
        <v>6</v>
      </c>
      <c r="B3" s="412" t="s">
        <v>7</v>
      </c>
      <c r="C3" s="412" t="s">
        <v>55</v>
      </c>
      <c r="D3" s="413" t="s">
        <v>519</v>
      </c>
      <c r="E3" s="419" t="s">
        <v>434</v>
      </c>
      <c r="F3" s="419"/>
      <c r="G3" s="419"/>
      <c r="H3" s="419"/>
    </row>
    <row r="4" spans="1:16" s="140" customFormat="1" ht="15.6" customHeight="1">
      <c r="A4" s="412"/>
      <c r="B4" s="412"/>
      <c r="C4" s="412"/>
      <c r="D4" s="413"/>
      <c r="E4" s="250" t="s">
        <v>1</v>
      </c>
      <c r="F4" s="250" t="s">
        <v>0</v>
      </c>
      <c r="G4" s="250" t="s">
        <v>2</v>
      </c>
      <c r="H4" s="250" t="s">
        <v>3</v>
      </c>
    </row>
    <row r="5" spans="1:16" s="192" customFormat="1" ht="16.149999999999999" customHeight="1">
      <c r="A5" s="77" t="s">
        <v>248</v>
      </c>
      <c r="B5" s="77" t="s">
        <v>249</v>
      </c>
      <c r="C5" s="77" t="s">
        <v>250</v>
      </c>
      <c r="D5" s="191" t="s">
        <v>251</v>
      </c>
      <c r="E5" s="78" t="s">
        <v>252</v>
      </c>
      <c r="F5" s="78" t="s">
        <v>253</v>
      </c>
      <c r="G5" s="78" t="s">
        <v>254</v>
      </c>
      <c r="H5" s="78" t="s">
        <v>255</v>
      </c>
    </row>
    <row r="6" spans="1:16" s="50" customFormat="1" ht="15.4" customHeight="1">
      <c r="A6" s="69" t="s">
        <v>187</v>
      </c>
      <c r="B6" s="69" t="s">
        <v>199</v>
      </c>
      <c r="C6" s="69" t="s">
        <v>58</v>
      </c>
      <c r="D6" s="348" t="s">
        <v>9</v>
      </c>
      <c r="E6" s="346">
        <v>202.89</v>
      </c>
      <c r="F6" s="346">
        <v>0</v>
      </c>
      <c r="G6" s="346">
        <v>0</v>
      </c>
      <c r="H6" s="349">
        <f>SUM(E6:G6)</f>
        <v>202.89</v>
      </c>
    </row>
    <row r="7" spans="1:16" s="50" customFormat="1" ht="15" customHeight="1">
      <c r="A7" s="69"/>
      <c r="B7" s="69"/>
      <c r="C7" s="69" t="s">
        <v>58</v>
      </c>
      <c r="D7" s="348" t="s">
        <v>10</v>
      </c>
      <c r="E7" s="346">
        <v>72.66</v>
      </c>
      <c r="F7" s="346">
        <v>0</v>
      </c>
      <c r="G7" s="346">
        <v>0</v>
      </c>
      <c r="H7" s="349">
        <f t="shared" ref="H7:H14" si="0">SUM(E7:G7)</f>
        <v>72.66</v>
      </c>
    </row>
    <row r="8" spans="1:16" s="50" customFormat="1" ht="15" customHeight="1">
      <c r="A8" s="69"/>
      <c r="B8" s="69"/>
      <c r="C8" s="69" t="s">
        <v>58</v>
      </c>
      <c r="D8" s="348" t="s">
        <v>11</v>
      </c>
      <c r="E8" s="346">
        <v>274.87</v>
      </c>
      <c r="F8" s="346">
        <v>0</v>
      </c>
      <c r="G8" s="346">
        <v>0</v>
      </c>
      <c r="H8" s="349">
        <f>SUM(E8:G8)</f>
        <v>274.87</v>
      </c>
    </row>
    <row r="9" spans="1:16" s="50" customFormat="1" ht="15" customHeight="1">
      <c r="A9" s="69"/>
      <c r="B9" s="69"/>
      <c r="C9" s="69" t="s">
        <v>60</v>
      </c>
      <c r="D9" s="348" t="s">
        <v>9</v>
      </c>
      <c r="E9" s="346">
        <v>46.31</v>
      </c>
      <c r="F9" s="346">
        <v>13.63</v>
      </c>
      <c r="G9" s="346">
        <v>0</v>
      </c>
      <c r="H9" s="349">
        <f t="shared" si="0"/>
        <v>59.940000000000005</v>
      </c>
      <c r="P9" s="50" t="s">
        <v>56</v>
      </c>
    </row>
    <row r="10" spans="1:16" s="50" customFormat="1" ht="15" customHeight="1">
      <c r="A10" s="69"/>
      <c r="B10" s="69"/>
      <c r="C10" s="69" t="s">
        <v>60</v>
      </c>
      <c r="D10" s="348" t="s">
        <v>10</v>
      </c>
      <c r="E10" s="346">
        <v>130.19</v>
      </c>
      <c r="F10" s="346">
        <v>110.84</v>
      </c>
      <c r="G10" s="346">
        <v>5.19</v>
      </c>
      <c r="H10" s="349">
        <f t="shared" si="0"/>
        <v>246.22</v>
      </c>
    </row>
    <row r="11" spans="1:16" s="50" customFormat="1" ht="15" customHeight="1">
      <c r="A11" s="69"/>
      <c r="B11" s="69"/>
      <c r="C11" s="69" t="s">
        <v>60</v>
      </c>
      <c r="D11" s="348" t="s">
        <v>11</v>
      </c>
      <c r="E11" s="346">
        <v>59.07</v>
      </c>
      <c r="F11" s="346">
        <v>295.85000000000002</v>
      </c>
      <c r="G11" s="346">
        <v>127.69</v>
      </c>
      <c r="H11" s="349">
        <f t="shared" si="0"/>
        <v>482.61</v>
      </c>
    </row>
    <row r="12" spans="1:16" s="50" customFormat="1" ht="15" customHeight="1">
      <c r="A12" s="69"/>
      <c r="B12" s="69"/>
      <c r="C12" s="69" t="s">
        <v>59</v>
      </c>
      <c r="D12" s="348" t="s">
        <v>9</v>
      </c>
      <c r="E12" s="346">
        <v>10421.77</v>
      </c>
      <c r="F12" s="346">
        <v>1390.09</v>
      </c>
      <c r="G12" s="346">
        <v>164.64</v>
      </c>
      <c r="H12" s="349">
        <f t="shared" si="0"/>
        <v>11976.5</v>
      </c>
    </row>
    <row r="13" spans="1:16" s="50" customFormat="1" ht="15" customHeight="1">
      <c r="A13" s="69"/>
      <c r="B13" s="69"/>
      <c r="C13" s="69" t="s">
        <v>59</v>
      </c>
      <c r="D13" s="348" t="s">
        <v>10</v>
      </c>
      <c r="E13" s="346">
        <v>4441.75</v>
      </c>
      <c r="F13" s="346">
        <v>2966.27</v>
      </c>
      <c r="G13" s="346">
        <v>1152.77</v>
      </c>
      <c r="H13" s="349">
        <f t="shared" si="0"/>
        <v>8560.7900000000009</v>
      </c>
    </row>
    <row r="14" spans="1:16" s="50" customFormat="1" ht="15" customHeight="1">
      <c r="A14" s="69"/>
      <c r="B14" s="69"/>
      <c r="C14" s="69" t="s">
        <v>59</v>
      </c>
      <c r="D14" s="348" t="s">
        <v>11</v>
      </c>
      <c r="E14" s="346">
        <v>1443.97</v>
      </c>
      <c r="F14" s="346">
        <v>1684.34</v>
      </c>
      <c r="G14" s="346">
        <v>1383.75</v>
      </c>
      <c r="H14" s="349">
        <f t="shared" si="0"/>
        <v>4512.0599999999995</v>
      </c>
    </row>
    <row r="15" spans="1:16" s="50" customFormat="1" ht="15" customHeight="1">
      <c r="A15" s="69"/>
      <c r="B15" s="69"/>
      <c r="C15" s="193" t="s">
        <v>3</v>
      </c>
      <c r="D15" s="194"/>
      <c r="E15" s="195">
        <f>SUM(E6:E14)</f>
        <v>17093.48</v>
      </c>
      <c r="F15" s="195">
        <f>SUM(F6:F14)</f>
        <v>6461.02</v>
      </c>
      <c r="G15" s="195">
        <f>SUM(G6:G14)</f>
        <v>2834.04</v>
      </c>
      <c r="H15" s="195">
        <f>SUM(H6:H14)</f>
        <v>26388.54</v>
      </c>
    </row>
    <row r="16" spans="1:16" s="50" customFormat="1" ht="15" customHeight="1">
      <c r="A16" s="69"/>
      <c r="B16" s="69" t="s">
        <v>200</v>
      </c>
      <c r="C16" s="69" t="s">
        <v>59</v>
      </c>
      <c r="D16" s="348" t="s">
        <v>9</v>
      </c>
      <c r="E16" s="346">
        <v>200.79</v>
      </c>
      <c r="F16" s="346">
        <v>0</v>
      </c>
      <c r="G16" s="346">
        <v>0</v>
      </c>
      <c r="H16" s="349">
        <f>SUM(E16:G16)</f>
        <v>200.79</v>
      </c>
    </row>
    <row r="17" spans="1:8" s="50" customFormat="1" ht="15" customHeight="1">
      <c r="A17" s="69"/>
      <c r="B17" s="69" t="s">
        <v>202</v>
      </c>
      <c r="C17" s="69" t="s">
        <v>59</v>
      </c>
      <c r="D17" s="348" t="s">
        <v>9</v>
      </c>
      <c r="E17" s="346">
        <v>362.21</v>
      </c>
      <c r="F17" s="346">
        <v>604.72</v>
      </c>
      <c r="G17" s="346">
        <v>319.44</v>
      </c>
      <c r="H17" s="349">
        <f>SUM(E17:G17)</f>
        <v>1286.3700000000001</v>
      </c>
    </row>
    <row r="18" spans="1:8" s="50" customFormat="1" ht="15" customHeight="1">
      <c r="A18" s="69"/>
      <c r="B18" s="69"/>
      <c r="C18" s="69" t="s">
        <v>59</v>
      </c>
      <c r="D18" s="348" t="s">
        <v>10</v>
      </c>
      <c r="E18" s="346">
        <v>827.08</v>
      </c>
      <c r="F18" s="346">
        <v>3430.44</v>
      </c>
      <c r="G18" s="346">
        <v>866.44</v>
      </c>
      <c r="H18" s="349">
        <f>SUM(E18:G18)</f>
        <v>5123.9600000000009</v>
      </c>
    </row>
    <row r="19" spans="1:8" s="50" customFormat="1" ht="15" customHeight="1">
      <c r="A19" s="69"/>
      <c r="B19" s="69"/>
      <c r="C19" s="69" t="s">
        <v>59</v>
      </c>
      <c r="D19" s="348" t="s">
        <v>11</v>
      </c>
      <c r="E19" s="346">
        <v>268.77</v>
      </c>
      <c r="F19" s="346">
        <v>928.61</v>
      </c>
      <c r="G19" s="346">
        <v>174.05</v>
      </c>
      <c r="H19" s="349">
        <f>SUM(E19:G19)</f>
        <v>1371.43</v>
      </c>
    </row>
    <row r="20" spans="1:8" s="50" customFormat="1" ht="15" customHeight="1">
      <c r="A20" s="69"/>
      <c r="B20" s="69"/>
      <c r="C20" s="193" t="s">
        <v>3</v>
      </c>
      <c r="D20" s="194"/>
      <c r="E20" s="195">
        <f>SUM(E17:E19)</f>
        <v>1458.06</v>
      </c>
      <c r="F20" s="195">
        <f>SUM(F17:F19)</f>
        <v>4963.7699999999995</v>
      </c>
      <c r="G20" s="195">
        <f>SUM(G17:G19)</f>
        <v>1359.93</v>
      </c>
      <c r="H20" s="350">
        <f>(H17+H18+H19)</f>
        <v>7781.7600000000011</v>
      </c>
    </row>
    <row r="21" spans="1:8" s="50" customFormat="1" ht="15" customHeight="1">
      <c r="A21" s="69"/>
      <c r="B21" s="69" t="s">
        <v>201</v>
      </c>
      <c r="C21" s="69" t="s">
        <v>59</v>
      </c>
      <c r="D21" s="348" t="s">
        <v>9</v>
      </c>
      <c r="E21" s="346">
        <v>0</v>
      </c>
      <c r="F21" s="346">
        <v>0</v>
      </c>
      <c r="G21" s="346">
        <v>15</v>
      </c>
      <c r="H21" s="349">
        <f t="shared" ref="H21:H27" si="1">SUM(E21:G21)</f>
        <v>15</v>
      </c>
    </row>
    <row r="22" spans="1:8" s="189" customFormat="1" ht="15" customHeight="1">
      <c r="A22" s="193" t="s">
        <v>187</v>
      </c>
      <c r="B22" s="193" t="s">
        <v>3</v>
      </c>
      <c r="C22" s="193" t="s">
        <v>58</v>
      </c>
      <c r="D22" s="194" t="s">
        <v>12</v>
      </c>
      <c r="E22" s="195">
        <f>SUMIF($C$6:$C$21,$C$22,E$6:E$21)</f>
        <v>550.41999999999996</v>
      </c>
      <c r="F22" s="195">
        <f>SUMIF($C$6:$C$21,$C$22,F$6:F$21)</f>
        <v>0</v>
      </c>
      <c r="G22" s="195">
        <f>SUMIF($C$6:$C$21,$C$22,G$6:G$21)</f>
        <v>0</v>
      </c>
      <c r="H22" s="350">
        <f t="shared" si="1"/>
        <v>550.41999999999996</v>
      </c>
    </row>
    <row r="23" spans="1:8" s="189" customFormat="1" ht="15" customHeight="1">
      <c r="A23" s="193" t="s">
        <v>187</v>
      </c>
      <c r="B23" s="193" t="s">
        <v>3</v>
      </c>
      <c r="C23" s="193" t="s">
        <v>60</v>
      </c>
      <c r="D23" s="194" t="s">
        <v>12</v>
      </c>
      <c r="E23" s="195">
        <f>SUMIF($C$6:$C$21,$C$23,E$6:E$21)</f>
        <v>235.57</v>
      </c>
      <c r="F23" s="195">
        <f>SUMIF($C$6:$C$21,$C$23,F$6:F$21)</f>
        <v>420.32000000000005</v>
      </c>
      <c r="G23" s="195">
        <f>SUMIF($C$6:$C$21,$C$23,G$6:G$21)</f>
        <v>132.88</v>
      </c>
      <c r="H23" s="350">
        <f t="shared" si="1"/>
        <v>788.7700000000001</v>
      </c>
    </row>
    <row r="24" spans="1:8" s="189" customFormat="1" ht="15" customHeight="1">
      <c r="A24" s="193" t="s">
        <v>187</v>
      </c>
      <c r="B24" s="193" t="s">
        <v>3</v>
      </c>
      <c r="C24" s="193" t="s">
        <v>59</v>
      </c>
      <c r="D24" s="194" t="s">
        <v>12</v>
      </c>
      <c r="E24" s="195">
        <f>SUMIF($C$6:$C$21,$C$24,E$6:E$21)</f>
        <v>17966.34</v>
      </c>
      <c r="F24" s="195">
        <f>SUMIF($C$6:$C$21,$C$24,F$6:F$21)</f>
        <v>11004.470000000001</v>
      </c>
      <c r="G24" s="195">
        <f>SUMIF($C$6:$C$21,$C$24,G$6:G$21)</f>
        <v>4076.09</v>
      </c>
      <c r="H24" s="350">
        <f t="shared" si="1"/>
        <v>33046.9</v>
      </c>
    </row>
    <row r="25" spans="1:8" s="189" customFormat="1" ht="15" customHeight="1">
      <c r="A25" s="193" t="s">
        <v>187</v>
      </c>
      <c r="B25" s="193" t="s">
        <v>3</v>
      </c>
      <c r="C25" s="196" t="s">
        <v>414</v>
      </c>
      <c r="D25" s="197" t="s">
        <v>12</v>
      </c>
      <c r="E25" s="187">
        <f>SUM(E22:E24)</f>
        <v>18752.330000000002</v>
      </c>
      <c r="F25" s="187">
        <f>SUM(F22:F24)</f>
        <v>11424.79</v>
      </c>
      <c r="G25" s="187">
        <f>SUM(G22:G24)</f>
        <v>4208.97</v>
      </c>
      <c r="H25" s="188">
        <f t="shared" si="1"/>
        <v>34386.090000000004</v>
      </c>
    </row>
    <row r="26" spans="1:8" s="189" customFormat="1" ht="15" customHeight="1">
      <c r="A26" s="69" t="s">
        <v>203</v>
      </c>
      <c r="B26" s="69" t="s">
        <v>199</v>
      </c>
      <c r="C26" s="69" t="s">
        <v>57</v>
      </c>
      <c r="D26" s="348" t="s">
        <v>9</v>
      </c>
      <c r="E26" s="346">
        <v>2.21</v>
      </c>
      <c r="F26" s="346">
        <v>0</v>
      </c>
      <c r="G26" s="346">
        <v>0</v>
      </c>
      <c r="H26" s="350">
        <f t="shared" si="1"/>
        <v>2.21</v>
      </c>
    </row>
    <row r="27" spans="1:8" s="189" customFormat="1" ht="15" customHeight="1">
      <c r="A27" s="193"/>
      <c r="B27" s="193"/>
      <c r="C27" s="69" t="s">
        <v>57</v>
      </c>
      <c r="D27" s="348" t="s">
        <v>10</v>
      </c>
      <c r="E27" s="346">
        <v>0.34</v>
      </c>
      <c r="F27" s="346">
        <v>0</v>
      </c>
      <c r="G27" s="346">
        <v>0</v>
      </c>
      <c r="H27" s="350">
        <f t="shared" si="1"/>
        <v>0.34</v>
      </c>
    </row>
    <row r="28" spans="1:8" s="50" customFormat="1" ht="15" customHeight="1">
      <c r="A28" s="69"/>
      <c r="B28" s="69"/>
      <c r="C28" s="69" t="s">
        <v>58</v>
      </c>
      <c r="D28" s="348" t="s">
        <v>9</v>
      </c>
      <c r="E28" s="346">
        <v>618.85</v>
      </c>
      <c r="F28" s="346">
        <v>0</v>
      </c>
      <c r="G28" s="346">
        <v>0</v>
      </c>
      <c r="H28" s="349">
        <f t="shared" ref="H28:H33" si="2">SUM(E28:G28)</f>
        <v>618.85</v>
      </c>
    </row>
    <row r="29" spans="1:8" s="50" customFormat="1" ht="13.9" customHeight="1">
      <c r="A29" s="69"/>
      <c r="B29" s="69"/>
      <c r="C29" s="69" t="s">
        <v>58</v>
      </c>
      <c r="D29" s="348" t="s">
        <v>10</v>
      </c>
      <c r="E29" s="346">
        <v>67.39</v>
      </c>
      <c r="F29" s="346">
        <v>0</v>
      </c>
      <c r="G29" s="346">
        <v>0</v>
      </c>
      <c r="H29" s="349">
        <f t="shared" si="2"/>
        <v>67.39</v>
      </c>
    </row>
    <row r="30" spans="1:8" s="50" customFormat="1" ht="13.9" customHeight="1">
      <c r="A30" s="69"/>
      <c r="B30" s="69"/>
      <c r="C30" s="69" t="s">
        <v>60</v>
      </c>
      <c r="D30" s="348" t="s">
        <v>9</v>
      </c>
      <c r="E30" s="346">
        <v>51.4</v>
      </c>
      <c r="F30" s="346">
        <v>0</v>
      </c>
      <c r="G30" s="346">
        <v>0</v>
      </c>
      <c r="H30" s="349">
        <f t="shared" si="2"/>
        <v>51.4</v>
      </c>
    </row>
    <row r="31" spans="1:8" s="50" customFormat="1" ht="13.9" customHeight="1">
      <c r="A31" s="69"/>
      <c r="B31" s="69"/>
      <c r="C31" s="69" t="s">
        <v>60</v>
      </c>
      <c r="D31" s="348" t="s">
        <v>10</v>
      </c>
      <c r="E31" s="346">
        <v>0</v>
      </c>
      <c r="F31" s="346">
        <v>40</v>
      </c>
      <c r="G31" s="346">
        <v>0</v>
      </c>
      <c r="H31" s="349">
        <f t="shared" si="2"/>
        <v>40</v>
      </c>
    </row>
    <row r="32" spans="1:8" s="50" customFormat="1" ht="13.9" customHeight="1">
      <c r="A32" s="69"/>
      <c r="B32" s="69"/>
      <c r="C32" s="69" t="s">
        <v>59</v>
      </c>
      <c r="D32" s="348" t="s">
        <v>9</v>
      </c>
      <c r="E32" s="346">
        <v>1148.3399999999999</v>
      </c>
      <c r="F32" s="346">
        <v>82.06</v>
      </c>
      <c r="G32" s="346">
        <v>0</v>
      </c>
      <c r="H32" s="349">
        <f t="shared" si="2"/>
        <v>1230.3999999999999</v>
      </c>
    </row>
    <row r="33" spans="1:8" s="50" customFormat="1" ht="13.9" customHeight="1">
      <c r="A33" s="69"/>
      <c r="B33" s="69"/>
      <c r="C33" s="69" t="s">
        <v>59</v>
      </c>
      <c r="D33" s="348" t="s">
        <v>10</v>
      </c>
      <c r="E33" s="346">
        <v>119.27</v>
      </c>
      <c r="F33" s="346">
        <v>308.83</v>
      </c>
      <c r="G33" s="346">
        <v>0</v>
      </c>
      <c r="H33" s="349">
        <f t="shared" si="2"/>
        <v>428.09999999999997</v>
      </c>
    </row>
    <row r="34" spans="1:8" s="50" customFormat="1" ht="13.9" customHeight="1">
      <c r="A34" s="69"/>
      <c r="B34" s="69"/>
      <c r="C34" s="193" t="s">
        <v>3</v>
      </c>
      <c r="D34" s="194"/>
      <c r="E34" s="195">
        <f>SUM(E26:E33)</f>
        <v>2007.7999999999997</v>
      </c>
      <c r="F34" s="195">
        <f>SUM(F26:F33)</f>
        <v>430.89</v>
      </c>
      <c r="G34" s="195">
        <f>SUM(G26:G33)</f>
        <v>0</v>
      </c>
      <c r="H34" s="350">
        <f>SUM(H26:H33)</f>
        <v>2438.6899999999996</v>
      </c>
    </row>
    <row r="35" spans="1:8" s="50" customFormat="1" ht="13.9" customHeight="1">
      <c r="A35" s="69"/>
      <c r="B35" s="69" t="s">
        <v>204</v>
      </c>
      <c r="C35" s="69" t="s">
        <v>57</v>
      </c>
      <c r="D35" s="348" t="s">
        <v>13</v>
      </c>
      <c r="E35" s="346">
        <v>4509.2700000000004</v>
      </c>
      <c r="F35" s="346">
        <v>87.28</v>
      </c>
      <c r="G35" s="346">
        <v>0</v>
      </c>
      <c r="H35" s="349">
        <f t="shared" ref="H35:H40" si="3">(+E35+F35+G35)</f>
        <v>4596.55</v>
      </c>
    </row>
    <row r="36" spans="1:8" s="50" customFormat="1" ht="13.9" customHeight="1">
      <c r="A36" s="69"/>
      <c r="B36" s="69"/>
      <c r="C36" s="69" t="s">
        <v>57</v>
      </c>
      <c r="D36" s="348" t="s">
        <v>11</v>
      </c>
      <c r="E36" s="346">
        <v>620.83000000000004</v>
      </c>
      <c r="F36" s="346">
        <v>223.48</v>
      </c>
      <c r="G36" s="346">
        <v>0</v>
      </c>
      <c r="H36" s="349">
        <f t="shared" si="3"/>
        <v>844.31000000000006</v>
      </c>
    </row>
    <row r="37" spans="1:8" s="50" customFormat="1" ht="13.9" customHeight="1">
      <c r="A37" s="69"/>
      <c r="B37" s="69"/>
      <c r="C37" s="69" t="s">
        <v>58</v>
      </c>
      <c r="D37" s="348" t="s">
        <v>13</v>
      </c>
      <c r="E37" s="346">
        <v>4644.67</v>
      </c>
      <c r="F37" s="346">
        <v>0</v>
      </c>
      <c r="G37" s="346">
        <v>0</v>
      </c>
      <c r="H37" s="349">
        <f t="shared" si="3"/>
        <v>4644.67</v>
      </c>
    </row>
    <row r="38" spans="1:8" s="50" customFormat="1" ht="13.9" customHeight="1">
      <c r="A38" s="69"/>
      <c r="B38" s="69"/>
      <c r="C38" s="69" t="s">
        <v>58</v>
      </c>
      <c r="D38" s="348" t="s">
        <v>11</v>
      </c>
      <c r="E38" s="346">
        <v>1179.8499999999999</v>
      </c>
      <c r="F38" s="346">
        <v>440.05</v>
      </c>
      <c r="G38" s="346">
        <v>0</v>
      </c>
      <c r="H38" s="349">
        <f t="shared" si="3"/>
        <v>1619.8999999999999</v>
      </c>
    </row>
    <row r="39" spans="1:8" s="50" customFormat="1" ht="13.9" customHeight="1">
      <c r="A39" s="69"/>
      <c r="B39" s="69"/>
      <c r="C39" s="69" t="s">
        <v>59</v>
      </c>
      <c r="D39" s="348" t="s">
        <v>13</v>
      </c>
      <c r="E39" s="346">
        <v>6075.22</v>
      </c>
      <c r="F39" s="346">
        <v>66.650000000000006</v>
      </c>
      <c r="G39" s="346">
        <v>29.63</v>
      </c>
      <c r="H39" s="349">
        <f t="shared" si="3"/>
        <v>6171.5</v>
      </c>
    </row>
    <row r="40" spans="1:8" s="50" customFormat="1" ht="13.9" customHeight="1">
      <c r="A40" s="69"/>
      <c r="B40" s="69"/>
      <c r="C40" s="69" t="s">
        <v>59</v>
      </c>
      <c r="D40" s="348" t="s">
        <v>11</v>
      </c>
      <c r="E40" s="346">
        <v>705.59</v>
      </c>
      <c r="F40" s="346">
        <v>1241.54</v>
      </c>
      <c r="G40" s="346">
        <v>5.62</v>
      </c>
      <c r="H40" s="349">
        <f t="shared" si="3"/>
        <v>1952.75</v>
      </c>
    </row>
    <row r="41" spans="1:8" s="50" customFormat="1" ht="13.9" customHeight="1">
      <c r="A41" s="69"/>
      <c r="B41" s="69"/>
      <c r="C41" s="193" t="s">
        <v>3</v>
      </c>
      <c r="D41" s="194"/>
      <c r="E41" s="195">
        <f>SUM(E35:E40)</f>
        <v>17735.43</v>
      </c>
      <c r="F41" s="195">
        <f>SUM(F35:F40)</f>
        <v>2059</v>
      </c>
      <c r="G41" s="195">
        <f>SUM(G35:G40)</f>
        <v>35.25</v>
      </c>
      <c r="H41" s="350">
        <f>SUM(H35:H40)</f>
        <v>19829.68</v>
      </c>
    </row>
    <row r="42" spans="1:8" s="50" customFormat="1" ht="15" customHeight="1">
      <c r="A42" s="69"/>
      <c r="B42" s="351" t="s">
        <v>341</v>
      </c>
      <c r="C42" s="69" t="s">
        <v>58</v>
      </c>
      <c r="D42" s="348" t="s">
        <v>9</v>
      </c>
      <c r="E42" s="346">
        <v>2858.45</v>
      </c>
      <c r="F42" s="346">
        <v>1012.27</v>
      </c>
      <c r="G42" s="346">
        <v>0</v>
      </c>
      <c r="H42" s="349">
        <f>(+E42+F42+G42)</f>
        <v>3870.72</v>
      </c>
    </row>
    <row r="43" spans="1:8" s="50" customFormat="1" ht="15" customHeight="1">
      <c r="A43" s="69"/>
      <c r="B43" s="69"/>
      <c r="C43" s="69" t="s">
        <v>58</v>
      </c>
      <c r="D43" s="348" t="s">
        <v>10</v>
      </c>
      <c r="E43" s="346">
        <v>726.36</v>
      </c>
      <c r="F43" s="346">
        <v>1083.82</v>
      </c>
      <c r="G43" s="346">
        <v>0</v>
      </c>
      <c r="H43" s="349">
        <f>(+E43+F43+G43)</f>
        <v>1810.1799999999998</v>
      </c>
    </row>
    <row r="44" spans="1:8" s="50" customFormat="1" ht="15" customHeight="1">
      <c r="A44" s="69"/>
      <c r="B44" s="69"/>
      <c r="C44" s="69" t="s">
        <v>58</v>
      </c>
      <c r="D44" s="348" t="s">
        <v>11</v>
      </c>
      <c r="E44" s="346">
        <v>280.13</v>
      </c>
      <c r="F44" s="346">
        <v>1394.07</v>
      </c>
      <c r="G44" s="346">
        <v>761.88</v>
      </c>
      <c r="H44" s="349">
        <f>(+E44+F44+G44)</f>
        <v>2436.08</v>
      </c>
    </row>
    <row r="45" spans="1:8" s="50" customFormat="1" ht="15" customHeight="1">
      <c r="A45" s="69"/>
      <c r="B45" s="69"/>
      <c r="C45" s="69" t="s">
        <v>59</v>
      </c>
      <c r="D45" s="348" t="s">
        <v>9</v>
      </c>
      <c r="E45" s="346">
        <v>101.32</v>
      </c>
      <c r="F45" s="346">
        <v>56.81</v>
      </c>
      <c r="G45" s="346">
        <v>0</v>
      </c>
      <c r="H45" s="349">
        <f>(+E45+F45+G45)</f>
        <v>158.13</v>
      </c>
    </row>
    <row r="46" spans="1:8" s="50" customFormat="1" ht="15" customHeight="1">
      <c r="A46" s="69"/>
      <c r="B46" s="69"/>
      <c r="C46" s="69" t="s">
        <v>59</v>
      </c>
      <c r="D46" s="348" t="s">
        <v>10</v>
      </c>
      <c r="E46" s="346">
        <v>10.93</v>
      </c>
      <c r="F46" s="346">
        <v>5.69</v>
      </c>
      <c r="G46" s="346">
        <v>0</v>
      </c>
      <c r="H46" s="349">
        <f>(+E46+F46+G46)</f>
        <v>16.62</v>
      </c>
    </row>
    <row r="47" spans="1:8" s="50" customFormat="1" ht="15" customHeight="1">
      <c r="A47" s="69"/>
      <c r="B47" s="69"/>
      <c r="C47" s="193" t="s">
        <v>3</v>
      </c>
      <c r="D47" s="194"/>
      <c r="E47" s="195">
        <f>SUM(E42:E46)</f>
        <v>3977.19</v>
      </c>
      <c r="F47" s="195">
        <f>SUM(F42:F46)</f>
        <v>3552.66</v>
      </c>
      <c r="G47" s="195">
        <f>SUM(G42:G46)</f>
        <v>761.88</v>
      </c>
      <c r="H47" s="350">
        <f>SUM(H42:H46)</f>
        <v>8291.73</v>
      </c>
    </row>
    <row r="48" spans="1:8" s="50" customFormat="1" ht="15" customHeight="1">
      <c r="A48" s="69"/>
      <c r="B48" s="69" t="s">
        <v>345</v>
      </c>
      <c r="C48" s="69" t="s">
        <v>58</v>
      </c>
      <c r="D48" s="348" t="s">
        <v>9</v>
      </c>
      <c r="E48" s="346">
        <v>3056.42</v>
      </c>
      <c r="F48" s="346">
        <v>1076.78</v>
      </c>
      <c r="G48" s="346">
        <v>17.05</v>
      </c>
      <c r="H48" s="349">
        <f>(+E48+F48+G48)</f>
        <v>4150.25</v>
      </c>
    </row>
    <row r="49" spans="1:8" s="50" customFormat="1" ht="15" customHeight="1">
      <c r="A49" s="69"/>
      <c r="B49" s="69"/>
      <c r="C49" s="69" t="s">
        <v>58</v>
      </c>
      <c r="D49" s="348" t="s">
        <v>10</v>
      </c>
      <c r="E49" s="346">
        <v>524.08000000000004</v>
      </c>
      <c r="F49" s="346">
        <v>160.94</v>
      </c>
      <c r="G49" s="346">
        <v>0</v>
      </c>
      <c r="H49" s="349">
        <f>(+E49+F49+G49)</f>
        <v>685.02</v>
      </c>
    </row>
    <row r="50" spans="1:8" s="50" customFormat="1" ht="15.4" customHeight="1">
      <c r="A50" s="69"/>
      <c r="B50" s="69"/>
      <c r="C50" s="69"/>
      <c r="D50" s="348"/>
      <c r="E50" s="346"/>
      <c r="F50" s="346"/>
      <c r="G50" s="346"/>
      <c r="H50" s="349" t="s">
        <v>422</v>
      </c>
    </row>
    <row r="51" spans="1:8" s="50" customFormat="1" ht="15" customHeight="1">
      <c r="A51" s="69" t="s">
        <v>203</v>
      </c>
      <c r="B51" s="69"/>
      <c r="C51" s="69" t="s">
        <v>59</v>
      </c>
      <c r="D51" s="348" t="s">
        <v>9</v>
      </c>
      <c r="E51" s="346">
        <v>316.57</v>
      </c>
      <c r="F51" s="346">
        <v>21.8</v>
      </c>
      <c r="G51" s="346">
        <v>0</v>
      </c>
      <c r="H51" s="349">
        <f>(+E51+F51+G51)</f>
        <v>338.37</v>
      </c>
    </row>
    <row r="52" spans="1:8" s="50" customFormat="1" ht="15" customHeight="1">
      <c r="A52" s="69"/>
      <c r="B52" s="69"/>
      <c r="C52" s="69" t="s">
        <v>59</v>
      </c>
      <c r="D52" s="348" t="s">
        <v>10</v>
      </c>
      <c r="E52" s="346">
        <v>25.68</v>
      </c>
      <c r="F52" s="346">
        <v>19.07</v>
      </c>
      <c r="G52" s="346">
        <v>0</v>
      </c>
      <c r="H52" s="349">
        <f>(+E52+F52+G52)</f>
        <v>44.75</v>
      </c>
    </row>
    <row r="53" spans="1:8" s="50" customFormat="1" ht="15" customHeight="1">
      <c r="A53" s="69"/>
      <c r="B53" s="69"/>
      <c r="C53" s="193" t="s">
        <v>3</v>
      </c>
      <c r="D53" s="194"/>
      <c r="E53" s="195">
        <f>SUM(E48:E52)</f>
        <v>3922.75</v>
      </c>
      <c r="F53" s="195">
        <f>SUM(F48:F52)</f>
        <v>1278.5899999999999</v>
      </c>
      <c r="G53" s="195">
        <f>SUM(G48:G52)</f>
        <v>17.05</v>
      </c>
      <c r="H53" s="350">
        <f>SUM(H48:H52)</f>
        <v>5218.3900000000003</v>
      </c>
    </row>
    <row r="54" spans="1:8" s="50" customFormat="1" ht="15" customHeight="1">
      <c r="A54" s="69"/>
      <c r="B54" s="69" t="s">
        <v>205</v>
      </c>
      <c r="C54" s="69" t="s">
        <v>58</v>
      </c>
      <c r="D54" s="348" t="s">
        <v>9</v>
      </c>
      <c r="E54" s="346">
        <v>728.92</v>
      </c>
      <c r="F54" s="346">
        <v>155.22999999999999</v>
      </c>
      <c r="G54" s="346">
        <v>0</v>
      </c>
      <c r="H54" s="349">
        <f>(+E54+F54+G54)</f>
        <v>884.15</v>
      </c>
    </row>
    <row r="55" spans="1:8" s="50" customFormat="1" ht="15" customHeight="1">
      <c r="A55" s="69"/>
      <c r="B55" s="69"/>
      <c r="C55" s="69" t="s">
        <v>58</v>
      </c>
      <c r="D55" s="348" t="s">
        <v>10</v>
      </c>
      <c r="E55" s="346">
        <v>28.66</v>
      </c>
      <c r="F55" s="346">
        <v>298.79000000000002</v>
      </c>
      <c r="G55" s="346">
        <v>0</v>
      </c>
      <c r="H55" s="349">
        <f>(+E55+F55+G55)</f>
        <v>327.45000000000005</v>
      </c>
    </row>
    <row r="56" spans="1:8" s="50" customFormat="1" ht="15" customHeight="1">
      <c r="A56" s="69"/>
      <c r="B56" s="69"/>
      <c r="C56" s="69" t="s">
        <v>60</v>
      </c>
      <c r="D56" s="348" t="s">
        <v>9</v>
      </c>
      <c r="E56" s="346">
        <v>171.94</v>
      </c>
      <c r="F56" s="346">
        <v>95.33</v>
      </c>
      <c r="G56" s="346">
        <v>0.55000000000000004</v>
      </c>
      <c r="H56" s="349">
        <f>(+E56+F56+G56)</f>
        <v>267.82</v>
      </c>
    </row>
    <row r="57" spans="1:8" s="50" customFormat="1" ht="15" customHeight="1">
      <c r="A57" s="69"/>
      <c r="B57" s="69"/>
      <c r="C57" s="69" t="s">
        <v>60</v>
      </c>
      <c r="D57" s="348" t="s">
        <v>10</v>
      </c>
      <c r="E57" s="346">
        <v>0</v>
      </c>
      <c r="F57" s="346">
        <v>336.22</v>
      </c>
      <c r="G57" s="346">
        <v>52.9</v>
      </c>
      <c r="H57" s="349">
        <f>(+E57+F57+G57)</f>
        <v>389.12</v>
      </c>
    </row>
    <row r="58" spans="1:8" s="50" customFormat="1" ht="15" customHeight="1">
      <c r="A58" s="69"/>
      <c r="B58" s="69"/>
      <c r="C58" s="69" t="s">
        <v>59</v>
      </c>
      <c r="D58" s="348" t="s">
        <v>9</v>
      </c>
      <c r="E58" s="346">
        <v>7.13</v>
      </c>
      <c r="F58" s="346">
        <v>26.2</v>
      </c>
      <c r="G58" s="346">
        <v>4.5999999999999996</v>
      </c>
      <c r="H58" s="349">
        <f>(+E58+F58+G58)</f>
        <v>37.93</v>
      </c>
    </row>
    <row r="59" spans="1:8" s="50" customFormat="1" ht="15" customHeight="1">
      <c r="A59" s="69"/>
      <c r="B59" s="69"/>
      <c r="C59" s="193" t="s">
        <v>3</v>
      </c>
      <c r="D59" s="194"/>
      <c r="E59" s="195">
        <f>SUM(E54:E58)</f>
        <v>936.65</v>
      </c>
      <c r="F59" s="195">
        <f>SUM(F54:F58)</f>
        <v>911.7700000000001</v>
      </c>
      <c r="G59" s="195">
        <f>SUM(G54:G58)</f>
        <v>58.05</v>
      </c>
      <c r="H59" s="350">
        <f>SUM(H54:H58)</f>
        <v>1906.47</v>
      </c>
    </row>
    <row r="60" spans="1:8" s="50" customFormat="1" ht="15" customHeight="1">
      <c r="A60" s="69"/>
      <c r="B60" s="351" t="s">
        <v>409</v>
      </c>
      <c r="C60" s="69" t="s">
        <v>58</v>
      </c>
      <c r="D60" s="348" t="s">
        <v>9</v>
      </c>
      <c r="E60" s="346">
        <v>771.98</v>
      </c>
      <c r="F60" s="346">
        <v>1166.19</v>
      </c>
      <c r="G60" s="346">
        <v>0</v>
      </c>
      <c r="H60" s="349">
        <f t="shared" ref="H60:H65" si="4">(+E60+F60+G60)</f>
        <v>1938.17</v>
      </c>
    </row>
    <row r="61" spans="1:8" s="50" customFormat="1" ht="15" customHeight="1">
      <c r="A61" s="69"/>
      <c r="B61" s="69"/>
      <c r="C61" s="69" t="s">
        <v>58</v>
      </c>
      <c r="D61" s="348" t="s">
        <v>10</v>
      </c>
      <c r="E61" s="346">
        <v>561.79</v>
      </c>
      <c r="F61" s="346">
        <v>1715.26</v>
      </c>
      <c r="G61" s="346">
        <v>413.43</v>
      </c>
      <c r="H61" s="349">
        <f t="shared" si="4"/>
        <v>2690.48</v>
      </c>
    </row>
    <row r="62" spans="1:8" s="50" customFormat="1" ht="15" customHeight="1">
      <c r="A62" s="69"/>
      <c r="B62" s="69"/>
      <c r="C62" s="69" t="s">
        <v>58</v>
      </c>
      <c r="D62" s="348" t="s">
        <v>11</v>
      </c>
      <c r="E62" s="346">
        <v>173.31</v>
      </c>
      <c r="F62" s="346">
        <v>60.21</v>
      </c>
      <c r="G62" s="346">
        <v>160.25</v>
      </c>
      <c r="H62" s="349">
        <f t="shared" si="4"/>
        <v>393.77</v>
      </c>
    </row>
    <row r="63" spans="1:8" s="50" customFormat="1" ht="15" customHeight="1">
      <c r="A63" s="69"/>
      <c r="B63" s="69"/>
      <c r="C63" s="69" t="s">
        <v>59</v>
      </c>
      <c r="D63" s="348" t="s">
        <v>9</v>
      </c>
      <c r="E63" s="346">
        <v>10081.93</v>
      </c>
      <c r="F63" s="346">
        <v>1886.28</v>
      </c>
      <c r="G63" s="346">
        <v>722.03</v>
      </c>
      <c r="H63" s="349">
        <f t="shared" si="4"/>
        <v>12690.240000000002</v>
      </c>
    </row>
    <row r="64" spans="1:8" s="50" customFormat="1" ht="15" customHeight="1">
      <c r="A64" s="69"/>
      <c r="B64" s="69"/>
      <c r="C64" s="69" t="s">
        <v>59</v>
      </c>
      <c r="D64" s="348" t="s">
        <v>10</v>
      </c>
      <c r="E64" s="346">
        <v>1638.55</v>
      </c>
      <c r="F64" s="346">
        <v>1127.99</v>
      </c>
      <c r="G64" s="346">
        <v>729.5</v>
      </c>
      <c r="H64" s="349">
        <f t="shared" si="4"/>
        <v>3496.04</v>
      </c>
    </row>
    <row r="65" spans="1:8" s="50" customFormat="1" ht="15" customHeight="1">
      <c r="A65" s="69"/>
      <c r="B65" s="69"/>
      <c r="C65" s="69" t="s">
        <v>59</v>
      </c>
      <c r="D65" s="348" t="s">
        <v>11</v>
      </c>
      <c r="E65" s="346">
        <v>145.29</v>
      </c>
      <c r="F65" s="346">
        <v>0</v>
      </c>
      <c r="G65" s="346">
        <v>0</v>
      </c>
      <c r="H65" s="349">
        <f t="shared" si="4"/>
        <v>145.29</v>
      </c>
    </row>
    <row r="66" spans="1:8" s="50" customFormat="1" ht="15" customHeight="1">
      <c r="A66" s="69"/>
      <c r="B66" s="69"/>
      <c r="C66" s="193" t="s">
        <v>3</v>
      </c>
      <c r="D66" s="194"/>
      <c r="E66" s="195">
        <f>SUM(E60:E65)</f>
        <v>13372.85</v>
      </c>
      <c r="F66" s="195">
        <f>SUM(F60:F65)</f>
        <v>5955.9299999999994</v>
      </c>
      <c r="G66" s="195">
        <f>SUM(G60:G65)</f>
        <v>2025.21</v>
      </c>
      <c r="H66" s="350">
        <f>SUM(H60:H65)</f>
        <v>21353.990000000005</v>
      </c>
    </row>
    <row r="67" spans="1:8" s="50" customFormat="1" ht="15" customHeight="1">
      <c r="A67" s="69"/>
      <c r="B67" s="69" t="s">
        <v>343</v>
      </c>
      <c r="C67" s="69" t="s">
        <v>58</v>
      </c>
      <c r="D67" s="348" t="s">
        <v>10</v>
      </c>
      <c r="E67" s="346">
        <v>0</v>
      </c>
      <c r="F67" s="346">
        <v>248.04</v>
      </c>
      <c r="G67" s="346">
        <v>32.83</v>
      </c>
      <c r="H67" s="349">
        <f>(+E67+F67+G67)</f>
        <v>280.87</v>
      </c>
    </row>
    <row r="68" spans="1:8" s="50" customFormat="1" ht="15" customHeight="1">
      <c r="A68" s="69"/>
      <c r="B68" s="69"/>
      <c r="C68" s="69" t="s">
        <v>58</v>
      </c>
      <c r="D68" s="348" t="s">
        <v>11</v>
      </c>
      <c r="E68" s="346">
        <v>0</v>
      </c>
      <c r="F68" s="346">
        <v>265.36</v>
      </c>
      <c r="G68" s="346">
        <v>263.39999999999998</v>
      </c>
      <c r="H68" s="349">
        <f>(+E68+F68+G68)</f>
        <v>528.76</v>
      </c>
    </row>
    <row r="69" spans="1:8" s="50" customFormat="1" ht="15" customHeight="1">
      <c r="A69" s="69"/>
      <c r="B69" s="69"/>
      <c r="C69" s="69" t="s">
        <v>59</v>
      </c>
      <c r="D69" s="348" t="s">
        <v>9</v>
      </c>
      <c r="E69" s="346">
        <v>3477.28</v>
      </c>
      <c r="F69" s="346">
        <v>355.58</v>
      </c>
      <c r="G69" s="346">
        <v>251.46</v>
      </c>
      <c r="H69" s="349">
        <f>(+E69+F69+G69)</f>
        <v>4084.32</v>
      </c>
    </row>
    <row r="70" spans="1:8" s="50" customFormat="1" ht="15" customHeight="1">
      <c r="A70" s="69"/>
      <c r="B70" s="69"/>
      <c r="C70" s="69" t="s">
        <v>59</v>
      </c>
      <c r="D70" s="348" t="s">
        <v>10</v>
      </c>
      <c r="E70" s="346">
        <v>1863.26</v>
      </c>
      <c r="F70" s="346">
        <v>354.09</v>
      </c>
      <c r="G70" s="346">
        <v>535.09</v>
      </c>
      <c r="H70" s="349">
        <f>(+E70+F70+G70)</f>
        <v>2752.44</v>
      </c>
    </row>
    <row r="71" spans="1:8" s="50" customFormat="1" ht="14.45" customHeight="1">
      <c r="A71" s="69"/>
      <c r="B71" s="69"/>
      <c r="C71" s="69" t="s">
        <v>59</v>
      </c>
      <c r="D71" s="348" t="s">
        <v>11</v>
      </c>
      <c r="E71" s="346">
        <v>704.29</v>
      </c>
      <c r="F71" s="346">
        <v>43.53</v>
      </c>
      <c r="G71" s="346">
        <v>0</v>
      </c>
      <c r="H71" s="349">
        <f>(+E71+F71+G71)</f>
        <v>747.81999999999994</v>
      </c>
    </row>
    <row r="72" spans="1:8" s="50" customFormat="1" ht="14.45" customHeight="1">
      <c r="A72" s="69"/>
      <c r="B72" s="69"/>
      <c r="C72" s="193" t="s">
        <v>3</v>
      </c>
      <c r="D72" s="194"/>
      <c r="E72" s="195">
        <f>SUM(E67:E71)</f>
        <v>6044.83</v>
      </c>
      <c r="F72" s="195">
        <f>SUM(F67:F71)</f>
        <v>1266.5999999999999</v>
      </c>
      <c r="G72" s="195">
        <f>SUM(G67:G71)</f>
        <v>1082.78</v>
      </c>
      <c r="H72" s="350">
        <f>SUM(H67:H71)</f>
        <v>8394.2099999999991</v>
      </c>
    </row>
    <row r="73" spans="1:8" s="50" customFormat="1" ht="14.45" customHeight="1">
      <c r="A73" s="69"/>
      <c r="B73" s="69" t="s">
        <v>209</v>
      </c>
      <c r="C73" s="69" t="s">
        <v>59</v>
      </c>
      <c r="D73" s="348" t="s">
        <v>9</v>
      </c>
      <c r="E73" s="346">
        <v>1077.5</v>
      </c>
      <c r="F73" s="346">
        <v>771.17</v>
      </c>
      <c r="G73" s="346">
        <v>349.67</v>
      </c>
      <c r="H73" s="349">
        <f>(+E73+F73+G73)</f>
        <v>2198.34</v>
      </c>
    </row>
    <row r="74" spans="1:8" s="50" customFormat="1" ht="14.45" customHeight="1">
      <c r="A74" s="69"/>
      <c r="B74" s="69"/>
      <c r="C74" s="69" t="s">
        <v>59</v>
      </c>
      <c r="D74" s="348" t="s">
        <v>10</v>
      </c>
      <c r="E74" s="346">
        <v>303.24</v>
      </c>
      <c r="F74" s="346">
        <v>938.97</v>
      </c>
      <c r="G74" s="346">
        <v>645.16</v>
      </c>
      <c r="H74" s="349">
        <f>(+E74+F74+G74)</f>
        <v>1887.37</v>
      </c>
    </row>
    <row r="75" spans="1:8" s="50" customFormat="1" ht="14.45" customHeight="1">
      <c r="A75" s="69"/>
      <c r="B75" s="69"/>
      <c r="C75" s="69" t="s">
        <v>59</v>
      </c>
      <c r="D75" s="348" t="s">
        <v>11</v>
      </c>
      <c r="E75" s="346">
        <v>10.75</v>
      </c>
      <c r="F75" s="346">
        <v>33.42</v>
      </c>
      <c r="G75" s="346">
        <v>60.12</v>
      </c>
      <c r="H75" s="349">
        <f>(+E75+F75+G75)</f>
        <v>104.28999999999999</v>
      </c>
    </row>
    <row r="76" spans="1:8" s="50" customFormat="1" ht="14.45" customHeight="1">
      <c r="A76" s="69"/>
      <c r="B76" s="69"/>
      <c r="C76" s="193" t="s">
        <v>3</v>
      </c>
      <c r="D76" s="194"/>
      <c r="E76" s="195">
        <f>SUM(E73:E75)</f>
        <v>1391.49</v>
      </c>
      <c r="F76" s="195">
        <f>SUM(F73:F75)</f>
        <v>1743.56</v>
      </c>
      <c r="G76" s="195">
        <f>SUM(G73:G75)</f>
        <v>1054.9499999999998</v>
      </c>
      <c r="H76" s="350">
        <f>SUM(H73:H75)</f>
        <v>4190</v>
      </c>
    </row>
    <row r="77" spans="1:8" s="50" customFormat="1" ht="14.45" customHeight="1">
      <c r="A77" s="69"/>
      <c r="B77" s="69" t="s">
        <v>210</v>
      </c>
      <c r="C77" s="69" t="s">
        <v>59</v>
      </c>
      <c r="D77" s="348" t="s">
        <v>9</v>
      </c>
      <c r="E77" s="346">
        <v>190.79</v>
      </c>
      <c r="F77" s="346">
        <v>14.22</v>
      </c>
      <c r="G77" s="346">
        <v>32.479999999999997</v>
      </c>
      <c r="H77" s="349">
        <f>(+E77+F77+G77)</f>
        <v>237.48999999999998</v>
      </c>
    </row>
    <row r="78" spans="1:8" s="50" customFormat="1" ht="14.45" customHeight="1">
      <c r="A78" s="69"/>
      <c r="B78" s="69"/>
      <c r="C78" s="69" t="s">
        <v>59</v>
      </c>
      <c r="D78" s="348" t="s">
        <v>10</v>
      </c>
      <c r="E78" s="346">
        <v>0</v>
      </c>
      <c r="F78" s="346">
        <v>12.33</v>
      </c>
      <c r="G78" s="346">
        <v>0</v>
      </c>
      <c r="H78" s="349">
        <f>(+E78+F78+G78)</f>
        <v>12.33</v>
      </c>
    </row>
    <row r="79" spans="1:8" s="50" customFormat="1" ht="14.45" customHeight="1">
      <c r="A79" s="69"/>
      <c r="B79" s="69"/>
      <c r="C79" s="193" t="s">
        <v>3</v>
      </c>
      <c r="D79" s="194"/>
      <c r="E79" s="195">
        <f>SUM(E77:E78)</f>
        <v>190.79</v>
      </c>
      <c r="F79" s="195">
        <f>SUM(F77:F78)</f>
        <v>26.55</v>
      </c>
      <c r="G79" s="195">
        <f>SUM(G77:G78)</f>
        <v>32.479999999999997</v>
      </c>
      <c r="H79" s="350">
        <f>SUM(H77:H78)</f>
        <v>249.82</v>
      </c>
    </row>
    <row r="80" spans="1:8" s="50" customFormat="1" ht="14.45" customHeight="1">
      <c r="A80" s="69"/>
      <c r="B80" s="69" t="s">
        <v>391</v>
      </c>
      <c r="C80" s="69" t="s">
        <v>59</v>
      </c>
      <c r="D80" s="348" t="s">
        <v>9</v>
      </c>
      <c r="E80" s="346">
        <v>83.86</v>
      </c>
      <c r="F80" s="346">
        <v>60.1</v>
      </c>
      <c r="G80" s="346">
        <v>0</v>
      </c>
      <c r="H80" s="349">
        <v>143.96</v>
      </c>
    </row>
    <row r="81" spans="1:8" s="50" customFormat="1" ht="14.45" customHeight="1">
      <c r="A81" s="69"/>
      <c r="B81" s="69"/>
      <c r="C81" s="193" t="s">
        <v>3</v>
      </c>
      <c r="D81" s="194"/>
      <c r="E81" s="195">
        <f>SUM(E80:E80)</f>
        <v>83.86</v>
      </c>
      <c r="F81" s="195">
        <f>SUM(F80:F80)</f>
        <v>60.1</v>
      </c>
      <c r="G81" s="195">
        <f>SUM(G80:G80)</f>
        <v>0</v>
      </c>
      <c r="H81" s="350">
        <f>SUM(H80:H80)</f>
        <v>143.96</v>
      </c>
    </row>
    <row r="82" spans="1:8" s="50" customFormat="1" ht="14.45" customHeight="1">
      <c r="A82" s="69"/>
      <c r="B82" s="69" t="s">
        <v>212</v>
      </c>
      <c r="C82" s="69" t="s">
        <v>59</v>
      </c>
      <c r="D82" s="348" t="s">
        <v>9</v>
      </c>
      <c r="E82" s="346">
        <v>326.24</v>
      </c>
      <c r="F82" s="346">
        <v>73.599999999999994</v>
      </c>
      <c r="G82" s="346">
        <v>0</v>
      </c>
      <c r="H82" s="349">
        <v>399.84</v>
      </c>
    </row>
    <row r="83" spans="1:8" s="50" customFormat="1" ht="14.45" customHeight="1">
      <c r="A83" s="69"/>
      <c r="B83" s="69"/>
      <c r="C83" s="193" t="s">
        <v>3</v>
      </c>
      <c r="D83" s="194"/>
      <c r="E83" s="195">
        <f>SUM(E82:E82)</f>
        <v>326.24</v>
      </c>
      <c r="F83" s="195">
        <f>SUM(F82:F82)</f>
        <v>73.599999999999994</v>
      </c>
      <c r="G83" s="195">
        <f>SUM(G82:G82)</f>
        <v>0</v>
      </c>
      <c r="H83" s="350">
        <f>SUM(H82:H82)</f>
        <v>399.84</v>
      </c>
    </row>
    <row r="84" spans="1:8" s="50" customFormat="1" ht="14.45" customHeight="1">
      <c r="A84" s="69"/>
      <c r="B84" s="69" t="s">
        <v>213</v>
      </c>
      <c r="C84" s="69" t="s">
        <v>59</v>
      </c>
      <c r="D84" s="348" t="s">
        <v>9</v>
      </c>
      <c r="E84" s="346">
        <v>7495.73</v>
      </c>
      <c r="F84" s="346">
        <v>6325.66</v>
      </c>
      <c r="G84" s="346">
        <v>387.33</v>
      </c>
      <c r="H84" s="349">
        <f>(+E84+F84+G84)</f>
        <v>14208.72</v>
      </c>
    </row>
    <row r="85" spans="1:8" s="50" customFormat="1" ht="14.45" customHeight="1">
      <c r="A85" s="69"/>
      <c r="B85" s="69"/>
      <c r="C85" s="69" t="s">
        <v>59</v>
      </c>
      <c r="D85" s="348" t="s">
        <v>10</v>
      </c>
      <c r="E85" s="346">
        <v>2672.9</v>
      </c>
      <c r="F85" s="346">
        <v>3401.38</v>
      </c>
      <c r="G85" s="346">
        <v>381.87</v>
      </c>
      <c r="H85" s="349">
        <f>(+E85+F85+G85)</f>
        <v>6456.1500000000005</v>
      </c>
    </row>
    <row r="86" spans="1:8" s="50" customFormat="1" ht="14.45" customHeight="1">
      <c r="A86" s="69"/>
      <c r="B86" s="69"/>
      <c r="C86" s="69" t="s">
        <v>59</v>
      </c>
      <c r="D86" s="348" t="s">
        <v>11</v>
      </c>
      <c r="E86" s="346">
        <v>131.96</v>
      </c>
      <c r="F86" s="346">
        <v>35.35</v>
      </c>
      <c r="G86" s="346">
        <v>5.0999999999999996</v>
      </c>
      <c r="H86" s="349">
        <f>(+E86+F86+G86)</f>
        <v>172.41</v>
      </c>
    </row>
    <row r="87" spans="1:8" s="50" customFormat="1" ht="14.45" customHeight="1">
      <c r="A87" s="69"/>
      <c r="B87" s="69"/>
      <c r="C87" s="193" t="s">
        <v>3</v>
      </c>
      <c r="D87" s="194"/>
      <c r="E87" s="195">
        <f>SUM(E84:E86)</f>
        <v>10300.589999999998</v>
      </c>
      <c r="F87" s="195">
        <f>SUM(F84:F86)</f>
        <v>9762.3900000000012</v>
      </c>
      <c r="G87" s="195">
        <f>SUM(G84:G86)</f>
        <v>774.30000000000007</v>
      </c>
      <c r="H87" s="350">
        <f>SUM(H84:H86)</f>
        <v>20837.28</v>
      </c>
    </row>
    <row r="88" spans="1:8" s="189" customFormat="1" ht="17.45" customHeight="1">
      <c r="A88" s="193" t="s">
        <v>203</v>
      </c>
      <c r="B88" s="193" t="s">
        <v>3</v>
      </c>
      <c r="C88" s="193" t="s">
        <v>57</v>
      </c>
      <c r="D88" s="194" t="s">
        <v>12</v>
      </c>
      <c r="E88" s="195">
        <f>SUMIF($C$26:$C$87,C88,$E$26:$E$87)</f>
        <v>5132.6500000000005</v>
      </c>
      <c r="F88" s="195">
        <f>SUMIF($C$28:$C$87,C88,$F$28:$F$87)</f>
        <v>310.76</v>
      </c>
      <c r="G88" s="195">
        <f>SUMIF($C$26:$C$87,C88,$G$26:$G$87)</f>
        <v>0</v>
      </c>
      <c r="H88" s="350">
        <f>SUM(E88:G88)</f>
        <v>5443.4100000000008</v>
      </c>
    </row>
    <row r="89" spans="1:8" s="189" customFormat="1" ht="17.45" customHeight="1">
      <c r="A89" s="193" t="s">
        <v>203</v>
      </c>
      <c r="B89" s="193" t="s">
        <v>3</v>
      </c>
      <c r="C89" s="193" t="s">
        <v>58</v>
      </c>
      <c r="D89" s="194" t="s">
        <v>12</v>
      </c>
      <c r="E89" s="195">
        <f>SUMIF($C$28:$C$87,C89,$E$28:$E$87)</f>
        <v>16220.859999999999</v>
      </c>
      <c r="F89" s="195">
        <f>SUMIF($C$28:$C$87,C89,$F$28:$F$87)</f>
        <v>9077.01</v>
      </c>
      <c r="G89" s="195">
        <f>SUMIF($C$28:$C$87,C89,$G$28:$G$87)</f>
        <v>1648.8399999999997</v>
      </c>
      <c r="H89" s="350">
        <f>SUM(E89:G89)</f>
        <v>26946.71</v>
      </c>
    </row>
    <row r="90" spans="1:8" s="189" customFormat="1" ht="17.45" customHeight="1">
      <c r="A90" s="193" t="s">
        <v>203</v>
      </c>
      <c r="B90" s="193" t="s">
        <v>3</v>
      </c>
      <c r="C90" s="193" t="s">
        <v>60</v>
      </c>
      <c r="D90" s="194" t="s">
        <v>12</v>
      </c>
      <c r="E90" s="195">
        <f>SUMIF($C$28:$C$87,C90,$E$28:$E$87)</f>
        <v>223.34</v>
      </c>
      <c r="F90" s="195">
        <f>SUMIF($C$28:$C$87,C90,$F$28:$F$87)</f>
        <v>471.55</v>
      </c>
      <c r="G90" s="195">
        <f>SUMIF($C$28:$C$87,C90,$G$28:$G$87)</f>
        <v>53.449999999999996</v>
      </c>
      <c r="H90" s="350">
        <f>SUM(E90:G90)</f>
        <v>748.34</v>
      </c>
    </row>
    <row r="91" spans="1:8" s="189" customFormat="1" ht="17.45" customHeight="1">
      <c r="A91" s="193" t="s">
        <v>203</v>
      </c>
      <c r="B91" s="193" t="s">
        <v>3</v>
      </c>
      <c r="C91" s="193" t="s">
        <v>59</v>
      </c>
      <c r="D91" s="194" t="s">
        <v>12</v>
      </c>
      <c r="E91" s="195">
        <f>SUMIF($C$28:$C$87,C91,$E$28:$E$87)</f>
        <v>38713.620000000003</v>
      </c>
      <c r="F91" s="195">
        <f>SUMIF($C$28:$C$87,C91,$F$28:$F$87)</f>
        <v>17262.32</v>
      </c>
      <c r="G91" s="195">
        <f>SUMIF($C$28:$C$87,C91,$G$28:$G$87)</f>
        <v>4139.6600000000008</v>
      </c>
      <c r="H91" s="350">
        <f>SUM(E91:G91)</f>
        <v>60115.600000000006</v>
      </c>
    </row>
    <row r="92" spans="1:8" s="189" customFormat="1" ht="17.45" customHeight="1">
      <c r="A92" s="193" t="s">
        <v>203</v>
      </c>
      <c r="B92" s="193" t="s">
        <v>3</v>
      </c>
      <c r="C92" s="196" t="s">
        <v>414</v>
      </c>
      <c r="D92" s="197" t="s">
        <v>12</v>
      </c>
      <c r="E92" s="187">
        <f>SUM(E88:E91)</f>
        <v>60290.47</v>
      </c>
      <c r="F92" s="187">
        <f>SUM(F88:F91)</f>
        <v>27121.64</v>
      </c>
      <c r="G92" s="187">
        <f>SUM(G88:G91)</f>
        <v>5841.9500000000007</v>
      </c>
      <c r="H92" s="188">
        <f>SUM(E92:G92)</f>
        <v>93254.06</v>
      </c>
    </row>
    <row r="93" spans="1:8" s="50" customFormat="1" ht="15.4" customHeight="1">
      <c r="A93" s="69"/>
      <c r="B93" s="69"/>
      <c r="C93" s="69"/>
      <c r="D93" s="348"/>
      <c r="E93" s="346"/>
      <c r="F93" s="346"/>
      <c r="G93" s="346"/>
      <c r="H93" s="349" t="s">
        <v>422</v>
      </c>
    </row>
    <row r="94" spans="1:8" s="189" customFormat="1">
      <c r="A94" s="69" t="s">
        <v>214</v>
      </c>
      <c r="B94" s="69" t="s">
        <v>213</v>
      </c>
      <c r="C94" s="69" t="s">
        <v>59</v>
      </c>
      <c r="D94" s="348" t="s">
        <v>9</v>
      </c>
      <c r="E94" s="352">
        <v>1265.47</v>
      </c>
      <c r="F94" s="352">
        <v>1040.05</v>
      </c>
      <c r="G94" s="352">
        <v>15.45</v>
      </c>
      <c r="H94" s="353">
        <f>SUM(E94:G94)</f>
        <v>2320.9699999999998</v>
      </c>
    </row>
    <row r="95" spans="1:8" s="189" customFormat="1">
      <c r="A95" s="69"/>
      <c r="B95" s="69"/>
      <c r="C95" s="69" t="s">
        <v>59</v>
      </c>
      <c r="D95" s="348" t="s">
        <v>10</v>
      </c>
      <c r="E95" s="352">
        <v>819.16</v>
      </c>
      <c r="F95" s="352">
        <v>3245.25</v>
      </c>
      <c r="G95" s="352">
        <v>18.72</v>
      </c>
      <c r="H95" s="353">
        <f>SUM(E95:G95)</f>
        <v>4083.1299999999997</v>
      </c>
    </row>
    <row r="96" spans="1:8" s="189" customFormat="1">
      <c r="A96" s="69"/>
      <c r="B96" s="69"/>
      <c r="C96" s="69" t="s">
        <v>59</v>
      </c>
      <c r="D96" s="348" t="s">
        <v>11</v>
      </c>
      <c r="E96" s="352">
        <v>261.73</v>
      </c>
      <c r="F96" s="352">
        <v>2685.11</v>
      </c>
      <c r="G96" s="352">
        <v>2.4900000000000002</v>
      </c>
      <c r="H96" s="353">
        <f>SUM(E96:G96)</f>
        <v>2949.33</v>
      </c>
    </row>
    <row r="97" spans="1:8" s="186" customFormat="1">
      <c r="A97" s="193" t="s">
        <v>214</v>
      </c>
      <c r="B97" s="193" t="s">
        <v>3</v>
      </c>
      <c r="C97" s="193" t="s">
        <v>59</v>
      </c>
      <c r="D97" s="194" t="s">
        <v>12</v>
      </c>
      <c r="E97" s="246">
        <f>SUM(E94:E96)</f>
        <v>2346.36</v>
      </c>
      <c r="F97" s="246">
        <f>SUM(F94:F96)</f>
        <v>6970.41</v>
      </c>
      <c r="G97" s="246">
        <f>SUM(G94:G96)</f>
        <v>36.660000000000004</v>
      </c>
      <c r="H97" s="246">
        <f>SUM(H94:H96)</f>
        <v>9353.43</v>
      </c>
    </row>
    <row r="98" spans="1:8" s="50" customFormat="1">
      <c r="A98" s="69" t="s">
        <v>395</v>
      </c>
      <c r="B98" s="69" t="s">
        <v>216</v>
      </c>
      <c r="C98" s="69" t="s">
        <v>59</v>
      </c>
      <c r="D98" s="348" t="s">
        <v>9</v>
      </c>
      <c r="E98" s="346">
        <v>185.08</v>
      </c>
      <c r="F98" s="346">
        <v>161.22999999999999</v>
      </c>
      <c r="G98" s="346">
        <v>32.83</v>
      </c>
      <c r="H98" s="349">
        <f>SUM(E98:G98)</f>
        <v>379.14</v>
      </c>
    </row>
    <row r="99" spans="1:8" s="50" customFormat="1">
      <c r="A99" s="69"/>
      <c r="B99" s="69"/>
      <c r="C99" s="69" t="s">
        <v>59</v>
      </c>
      <c r="D99" s="348" t="s">
        <v>10</v>
      </c>
      <c r="E99" s="346">
        <v>0</v>
      </c>
      <c r="F99" s="346">
        <v>95.05</v>
      </c>
      <c r="G99" s="346">
        <v>0</v>
      </c>
      <c r="H99" s="349">
        <f>SUM(E99:G99)</f>
        <v>95.05</v>
      </c>
    </row>
    <row r="100" spans="1:8" s="50" customFormat="1">
      <c r="A100" s="69"/>
      <c r="B100" s="69"/>
      <c r="C100" s="69" t="s">
        <v>59</v>
      </c>
      <c r="D100" s="348" t="s">
        <v>11</v>
      </c>
      <c r="E100" s="346">
        <v>0</v>
      </c>
      <c r="F100" s="346">
        <v>6.31</v>
      </c>
      <c r="G100" s="346">
        <v>0</v>
      </c>
      <c r="H100" s="349">
        <f>SUM(E100:G100)</f>
        <v>6.31</v>
      </c>
    </row>
    <row r="101" spans="1:8" s="50" customFormat="1">
      <c r="A101" s="69"/>
      <c r="B101" s="69"/>
      <c r="C101" s="193" t="s">
        <v>3</v>
      </c>
      <c r="D101" s="194"/>
      <c r="E101" s="195">
        <f>SUM(E98:E100)</f>
        <v>185.08</v>
      </c>
      <c r="F101" s="195">
        <f>SUM(F98:F100)</f>
        <v>262.58999999999997</v>
      </c>
      <c r="G101" s="195">
        <f>SUM(G98:G100)</f>
        <v>32.83</v>
      </c>
      <c r="H101" s="350">
        <f>H98+H99+H100</f>
        <v>480.5</v>
      </c>
    </row>
    <row r="102" spans="1:8" s="50" customFormat="1">
      <c r="A102" s="69"/>
      <c r="B102" s="69" t="s">
        <v>217</v>
      </c>
      <c r="C102" s="69" t="s">
        <v>59</v>
      </c>
      <c r="D102" s="348" t="s">
        <v>9</v>
      </c>
      <c r="E102" s="346">
        <v>177.7</v>
      </c>
      <c r="F102" s="346">
        <v>3.59</v>
      </c>
      <c r="G102" s="346">
        <v>0</v>
      </c>
      <c r="H102" s="349">
        <f>SUM(E102:G102)</f>
        <v>181.29</v>
      </c>
    </row>
    <row r="103" spans="1:8" s="50" customFormat="1">
      <c r="A103" s="69"/>
      <c r="B103" s="351" t="s">
        <v>347</v>
      </c>
      <c r="C103" s="69" t="s">
        <v>58</v>
      </c>
      <c r="D103" s="348" t="s">
        <v>9</v>
      </c>
      <c r="E103" s="346">
        <v>67.540000000000006</v>
      </c>
      <c r="F103" s="346">
        <v>263.11</v>
      </c>
      <c r="G103" s="346">
        <v>16.41</v>
      </c>
      <c r="H103" s="349">
        <f>(+E103+F103+G103)</f>
        <v>347.06000000000006</v>
      </c>
    </row>
    <row r="104" spans="1:8" s="50" customFormat="1">
      <c r="A104" s="69"/>
      <c r="B104" s="69"/>
      <c r="C104" s="69" t="s">
        <v>58</v>
      </c>
      <c r="D104" s="348" t="s">
        <v>10</v>
      </c>
      <c r="E104" s="346">
        <v>40.29</v>
      </c>
      <c r="F104" s="346">
        <v>136.9</v>
      </c>
      <c r="G104" s="346">
        <v>142.16999999999999</v>
      </c>
      <c r="H104" s="349">
        <f>(+E104+F104+G104)</f>
        <v>319.36</v>
      </c>
    </row>
    <row r="105" spans="1:8" s="50" customFormat="1">
      <c r="A105" s="69"/>
      <c r="B105" s="69"/>
      <c r="C105" s="69" t="s">
        <v>59</v>
      </c>
      <c r="D105" s="348" t="s">
        <v>9</v>
      </c>
      <c r="E105" s="346">
        <v>1313.23</v>
      </c>
      <c r="F105" s="346">
        <v>217.76</v>
      </c>
      <c r="G105" s="346">
        <v>194.34</v>
      </c>
      <c r="H105" s="349">
        <f>(E105+F105+G105)</f>
        <v>1725.33</v>
      </c>
    </row>
    <row r="106" spans="1:8" s="50" customFormat="1">
      <c r="A106" s="69"/>
      <c r="B106" s="69"/>
      <c r="C106" s="69" t="s">
        <v>59</v>
      </c>
      <c r="D106" s="348" t="s">
        <v>10</v>
      </c>
      <c r="E106" s="346">
        <v>690.2</v>
      </c>
      <c r="F106" s="346">
        <v>301.5</v>
      </c>
      <c r="G106" s="346">
        <v>1327.33</v>
      </c>
      <c r="H106" s="349">
        <f>(+E106+F106+G106)</f>
        <v>2319.0299999999997</v>
      </c>
    </row>
    <row r="107" spans="1:8" s="50" customFormat="1">
      <c r="A107" s="69"/>
      <c r="B107" s="69"/>
      <c r="C107" s="69" t="s">
        <v>59</v>
      </c>
      <c r="D107" s="348" t="s">
        <v>11</v>
      </c>
      <c r="E107" s="346">
        <v>1.2</v>
      </c>
      <c r="F107" s="346">
        <v>3.58</v>
      </c>
      <c r="G107" s="346">
        <v>364.8</v>
      </c>
      <c r="H107" s="349">
        <f>(+E107+F107+G107)</f>
        <v>369.58</v>
      </c>
    </row>
    <row r="108" spans="1:8" s="50" customFormat="1">
      <c r="A108" s="69"/>
      <c r="B108" s="69"/>
      <c r="C108" s="193" t="s">
        <v>3</v>
      </c>
      <c r="D108" s="194"/>
      <c r="E108" s="195">
        <f>SUM(E103:E107)</f>
        <v>2112.46</v>
      </c>
      <c r="F108" s="195">
        <f>SUM(F103:F107)</f>
        <v>922.85</v>
      </c>
      <c r="G108" s="195">
        <f>SUM(G103:G107)</f>
        <v>2045.05</v>
      </c>
      <c r="H108" s="350">
        <f>SUM(H103:H107)</f>
        <v>5080.3599999999997</v>
      </c>
    </row>
    <row r="109" spans="1:8" s="50" customFormat="1">
      <c r="A109" s="69"/>
      <c r="B109" s="69" t="s">
        <v>220</v>
      </c>
      <c r="C109" s="69" t="s">
        <v>59</v>
      </c>
      <c r="D109" s="348" t="s">
        <v>9</v>
      </c>
      <c r="E109" s="346">
        <v>261.08</v>
      </c>
      <c r="F109" s="346">
        <v>51.7</v>
      </c>
      <c r="G109" s="346">
        <v>0</v>
      </c>
      <c r="H109" s="349">
        <f>(+E109+F109+G109)</f>
        <v>312.77999999999997</v>
      </c>
    </row>
    <row r="110" spans="1:8" s="50" customFormat="1">
      <c r="A110" s="69"/>
      <c r="B110" s="69"/>
      <c r="C110" s="69" t="s">
        <v>59</v>
      </c>
      <c r="D110" s="348" t="s">
        <v>10</v>
      </c>
      <c r="E110" s="346">
        <v>29.72</v>
      </c>
      <c r="F110" s="346">
        <v>36.43</v>
      </c>
      <c r="G110" s="346">
        <v>68</v>
      </c>
      <c r="H110" s="349">
        <f>(+E110+F110+G110)</f>
        <v>134.15</v>
      </c>
    </row>
    <row r="111" spans="1:8" s="50" customFormat="1">
      <c r="A111" s="69"/>
      <c r="B111" s="69"/>
      <c r="C111" s="193" t="s">
        <v>3</v>
      </c>
      <c r="D111" s="194" t="s">
        <v>13</v>
      </c>
      <c r="E111" s="195">
        <f>(E109+E110)</f>
        <v>290.79999999999995</v>
      </c>
      <c r="F111" s="195">
        <f>(F109+F110)</f>
        <v>88.13</v>
      </c>
      <c r="G111" s="195">
        <f>(G109+G110)</f>
        <v>68</v>
      </c>
      <c r="H111" s="350">
        <f>(H109+H110)</f>
        <v>446.92999999999995</v>
      </c>
    </row>
    <row r="112" spans="1:8" s="50" customFormat="1">
      <c r="A112" s="69"/>
      <c r="B112" s="69" t="s">
        <v>221</v>
      </c>
      <c r="C112" s="69" t="s">
        <v>59</v>
      </c>
      <c r="D112" s="348" t="s">
        <v>9</v>
      </c>
      <c r="E112" s="346">
        <v>0</v>
      </c>
      <c r="F112" s="346">
        <v>72.540000000000006</v>
      </c>
      <c r="G112" s="346">
        <v>2.25</v>
      </c>
      <c r="H112" s="349">
        <f>(E112+F112+G112)</f>
        <v>74.790000000000006</v>
      </c>
    </row>
    <row r="113" spans="1:8" s="50" customFormat="1">
      <c r="A113" s="69"/>
      <c r="B113" s="69"/>
      <c r="C113" s="69" t="s">
        <v>59</v>
      </c>
      <c r="D113" s="348" t="s">
        <v>10</v>
      </c>
      <c r="E113" s="346">
        <v>0</v>
      </c>
      <c r="F113" s="346">
        <v>12.38</v>
      </c>
      <c r="G113" s="346">
        <v>44.98</v>
      </c>
      <c r="H113" s="349">
        <f>(+E113+F113+G113)</f>
        <v>57.36</v>
      </c>
    </row>
    <row r="114" spans="1:8" s="50" customFormat="1">
      <c r="A114" s="69"/>
      <c r="B114" s="69"/>
      <c r="C114" s="69" t="s">
        <v>59</v>
      </c>
      <c r="D114" s="348" t="s">
        <v>11</v>
      </c>
      <c r="E114" s="346">
        <v>0</v>
      </c>
      <c r="F114" s="346">
        <v>0</v>
      </c>
      <c r="G114" s="346">
        <v>6.16</v>
      </c>
      <c r="H114" s="349">
        <f>(+E114+F114+G114)</f>
        <v>6.16</v>
      </c>
    </row>
    <row r="115" spans="1:8" s="50" customFormat="1">
      <c r="A115" s="69"/>
      <c r="B115" s="69"/>
      <c r="C115" s="193" t="s">
        <v>3</v>
      </c>
      <c r="D115" s="194"/>
      <c r="E115" s="195">
        <f>SUM(E112:E114)</f>
        <v>0</v>
      </c>
      <c r="F115" s="195">
        <f>SUM(F112:F114)</f>
        <v>84.92</v>
      </c>
      <c r="G115" s="195">
        <f>SUM(G112:G114)</f>
        <v>53.39</v>
      </c>
      <c r="H115" s="195">
        <f>SUM(H112:H114)</f>
        <v>138.31</v>
      </c>
    </row>
    <row r="116" spans="1:8" s="50" customFormat="1">
      <c r="A116" s="69"/>
      <c r="B116" s="69" t="s">
        <v>222</v>
      </c>
      <c r="C116" s="69" t="s">
        <v>59</v>
      </c>
      <c r="D116" s="348" t="s">
        <v>9</v>
      </c>
      <c r="E116" s="346">
        <v>7.83</v>
      </c>
      <c r="F116" s="346">
        <v>0</v>
      </c>
      <c r="G116" s="346">
        <v>0</v>
      </c>
      <c r="H116" s="349">
        <v>7.83</v>
      </c>
    </row>
    <row r="117" spans="1:8" s="50" customFormat="1">
      <c r="A117" s="69"/>
      <c r="B117" s="69" t="s">
        <v>223</v>
      </c>
      <c r="C117" s="69" t="s">
        <v>58</v>
      </c>
      <c r="D117" s="348" t="s">
        <v>9</v>
      </c>
      <c r="E117" s="346">
        <v>302.42</v>
      </c>
      <c r="F117" s="346">
        <v>93.99</v>
      </c>
      <c r="G117" s="346">
        <v>2.0099999999999998</v>
      </c>
      <c r="H117" s="349">
        <f t="shared" ref="H117:H123" si="5">(+E117+F117+G117)</f>
        <v>398.42</v>
      </c>
    </row>
    <row r="118" spans="1:8" s="50" customFormat="1">
      <c r="A118" s="69"/>
      <c r="B118" s="69"/>
      <c r="C118" s="69" t="s">
        <v>58</v>
      </c>
      <c r="D118" s="348" t="s">
        <v>10</v>
      </c>
      <c r="E118" s="346">
        <v>356.14</v>
      </c>
      <c r="F118" s="346">
        <v>730.93</v>
      </c>
      <c r="G118" s="346">
        <v>90.54</v>
      </c>
      <c r="H118" s="349">
        <f t="shared" si="5"/>
        <v>1177.6099999999999</v>
      </c>
    </row>
    <row r="119" spans="1:8" s="50" customFormat="1">
      <c r="A119" s="69"/>
      <c r="B119" s="69"/>
      <c r="C119" s="69" t="s">
        <v>58</v>
      </c>
      <c r="D119" s="348" t="s">
        <v>11</v>
      </c>
      <c r="E119" s="346">
        <v>15.23</v>
      </c>
      <c r="F119" s="346">
        <v>81.94</v>
      </c>
      <c r="G119" s="346">
        <v>21.71</v>
      </c>
      <c r="H119" s="349">
        <f t="shared" si="5"/>
        <v>118.88</v>
      </c>
    </row>
    <row r="120" spans="1:8" s="50" customFormat="1">
      <c r="A120" s="69"/>
      <c r="B120" s="69"/>
      <c r="C120" s="69" t="s">
        <v>60</v>
      </c>
      <c r="D120" s="348" t="s">
        <v>10</v>
      </c>
      <c r="E120" s="346"/>
      <c r="F120" s="346">
        <v>76.47</v>
      </c>
      <c r="G120" s="346">
        <v>0</v>
      </c>
      <c r="H120" s="349">
        <f>(+E120+F120+G120)</f>
        <v>76.47</v>
      </c>
    </row>
    <row r="121" spans="1:8" s="50" customFormat="1">
      <c r="A121" s="69"/>
      <c r="B121" s="69"/>
      <c r="C121" s="69" t="s">
        <v>59</v>
      </c>
      <c r="D121" s="348" t="s">
        <v>9</v>
      </c>
      <c r="E121" s="346">
        <v>2292.38</v>
      </c>
      <c r="F121" s="346">
        <v>2550.29</v>
      </c>
      <c r="G121" s="346">
        <v>166.22</v>
      </c>
      <c r="H121" s="349">
        <f t="shared" si="5"/>
        <v>5008.8900000000003</v>
      </c>
    </row>
    <row r="122" spans="1:8" s="50" customFormat="1">
      <c r="A122" s="69"/>
      <c r="B122" s="69"/>
      <c r="C122" s="69" t="s">
        <v>59</v>
      </c>
      <c r="D122" s="348" t="s">
        <v>10</v>
      </c>
      <c r="E122" s="346">
        <v>611.66999999999996</v>
      </c>
      <c r="F122" s="346">
        <v>1412.51</v>
      </c>
      <c r="G122" s="346">
        <v>206.8</v>
      </c>
      <c r="H122" s="349">
        <f>(+E122+F122+G122)</f>
        <v>2230.98</v>
      </c>
    </row>
    <row r="123" spans="1:8" s="50" customFormat="1">
      <c r="A123" s="69"/>
      <c r="B123" s="69"/>
      <c r="C123" s="69" t="s">
        <v>59</v>
      </c>
      <c r="D123" s="348" t="s">
        <v>11</v>
      </c>
      <c r="E123" s="346">
        <v>52.29</v>
      </c>
      <c r="F123" s="346">
        <v>46.46</v>
      </c>
      <c r="G123" s="346">
        <v>3.36</v>
      </c>
      <c r="H123" s="349">
        <f t="shared" si="5"/>
        <v>102.11</v>
      </c>
    </row>
    <row r="124" spans="1:8" s="186" customFormat="1">
      <c r="A124" s="60"/>
      <c r="B124" s="60"/>
      <c r="C124" s="193" t="s">
        <v>3</v>
      </c>
      <c r="D124" s="194"/>
      <c r="E124" s="195">
        <f>SUM(E117:E123)</f>
        <v>3630.13</v>
      </c>
      <c r="F124" s="195">
        <f>SUM(F117:F123)</f>
        <v>4992.59</v>
      </c>
      <c r="G124" s="195">
        <f>SUM(G117:G123)</f>
        <v>490.64000000000004</v>
      </c>
      <c r="H124" s="195">
        <f>SUM(H117:H123)</f>
        <v>9113.36</v>
      </c>
    </row>
    <row r="125" spans="1:8" s="50" customFormat="1">
      <c r="A125" s="69"/>
      <c r="B125" s="69" t="s">
        <v>224</v>
      </c>
      <c r="C125" s="69" t="s">
        <v>59</v>
      </c>
      <c r="D125" s="348" t="s">
        <v>9</v>
      </c>
      <c r="E125" s="346">
        <v>6787.44</v>
      </c>
      <c r="F125" s="346">
        <v>2065.9699999999998</v>
      </c>
      <c r="G125" s="346">
        <v>1436.16</v>
      </c>
      <c r="H125" s="349">
        <f>(+E125+F125+G125)</f>
        <v>10289.57</v>
      </c>
    </row>
    <row r="126" spans="1:8" s="50" customFormat="1">
      <c r="A126" s="69"/>
      <c r="B126" s="69"/>
      <c r="C126" s="69" t="s">
        <v>59</v>
      </c>
      <c r="D126" s="348" t="s">
        <v>10</v>
      </c>
      <c r="E126" s="346">
        <v>3176.27</v>
      </c>
      <c r="F126" s="346">
        <v>3047.78</v>
      </c>
      <c r="G126" s="346">
        <v>1085.51</v>
      </c>
      <c r="H126" s="349">
        <f>SUM(E126:G126)</f>
        <v>7309.56</v>
      </c>
    </row>
    <row r="127" spans="1:8" s="50" customFormat="1">
      <c r="A127" s="69"/>
      <c r="B127" s="69"/>
      <c r="C127" s="69" t="s">
        <v>59</v>
      </c>
      <c r="D127" s="348" t="s">
        <v>11</v>
      </c>
      <c r="E127" s="346">
        <v>46.57</v>
      </c>
      <c r="F127" s="346">
        <v>327.14999999999998</v>
      </c>
      <c r="G127" s="346">
        <v>142.19</v>
      </c>
      <c r="H127" s="349">
        <f>SUM(E127:G127)</f>
        <v>515.91</v>
      </c>
    </row>
    <row r="128" spans="1:8" s="50" customFormat="1">
      <c r="A128" s="69"/>
      <c r="B128" s="69"/>
      <c r="C128" s="193" t="s">
        <v>3</v>
      </c>
      <c r="D128" s="194"/>
      <c r="E128" s="195">
        <f>SUM(E125:E127)</f>
        <v>10010.279999999999</v>
      </c>
      <c r="F128" s="195">
        <f>SUM(F125:F127)</f>
        <v>5440.9</v>
      </c>
      <c r="G128" s="195">
        <f>SUM(G125:G127)</f>
        <v>2663.86</v>
      </c>
      <c r="H128" s="350">
        <f>SUM(H125:H127)+0.01</f>
        <v>18115.05</v>
      </c>
    </row>
    <row r="129" spans="1:8" s="189" customFormat="1">
      <c r="A129" s="193" t="s">
        <v>395</v>
      </c>
      <c r="B129" s="193" t="s">
        <v>3</v>
      </c>
      <c r="C129" s="193" t="s">
        <v>58</v>
      </c>
      <c r="D129" s="194" t="s">
        <v>12</v>
      </c>
      <c r="E129" s="195">
        <f>SUMIF($C$98:$C$128,C$129,E$98:E$128)</f>
        <v>781.62</v>
      </c>
      <c r="F129" s="195">
        <f>SUMIF($C$98:$C$128,C$129,F$98:F$128)</f>
        <v>1306.8699999999999</v>
      </c>
      <c r="G129" s="195">
        <f>SUMIF($C$98:$C$128,C$129,G$98:G$128)</f>
        <v>272.83999999999997</v>
      </c>
      <c r="H129" s="350">
        <f t="shared" ref="H129:H137" si="6">SUM(E129:G129)</f>
        <v>2361.33</v>
      </c>
    </row>
    <row r="130" spans="1:8" s="189" customFormat="1">
      <c r="A130" s="193" t="s">
        <v>395</v>
      </c>
      <c r="B130" s="193" t="s">
        <v>3</v>
      </c>
      <c r="C130" s="193" t="s">
        <v>60</v>
      </c>
      <c r="D130" s="194" t="s">
        <v>12</v>
      </c>
      <c r="E130" s="195">
        <f>SUMIF($C$98:$C$128,C130,E$98:E$128)</f>
        <v>0</v>
      </c>
      <c r="F130" s="195">
        <f>SUMIF($C$98:$C$128,C130,F$98:F$128)</f>
        <v>76.47</v>
      </c>
      <c r="G130" s="195">
        <f>SUMIF($C$98:$C$128,C130,G$98:G$128)</f>
        <v>0</v>
      </c>
      <c r="H130" s="350">
        <f t="shared" si="6"/>
        <v>76.47</v>
      </c>
    </row>
    <row r="131" spans="1:8" s="189" customFormat="1">
      <c r="A131" s="193" t="s">
        <v>395</v>
      </c>
      <c r="B131" s="193" t="s">
        <v>3</v>
      </c>
      <c r="C131" s="193" t="s">
        <v>59</v>
      </c>
      <c r="D131" s="194" t="s">
        <v>12</v>
      </c>
      <c r="E131" s="195">
        <f>SUMIF($C$98:$C$128,C131,E$98:E$128)</f>
        <v>15632.66</v>
      </c>
      <c r="F131" s="195">
        <f>SUMIF($C$98:$C$128,C131,F$98:F$128)</f>
        <v>10412.23</v>
      </c>
      <c r="G131" s="195">
        <f>SUMIF($C$98:$C$128,C131,G$98:G$128)</f>
        <v>5080.93</v>
      </c>
      <c r="H131" s="350">
        <f t="shared" si="6"/>
        <v>31125.82</v>
      </c>
    </row>
    <row r="132" spans="1:8" s="189" customFormat="1">
      <c r="A132" s="193" t="s">
        <v>395</v>
      </c>
      <c r="B132" s="193" t="s">
        <v>3</v>
      </c>
      <c r="C132" s="196" t="s">
        <v>414</v>
      </c>
      <c r="D132" s="197" t="s">
        <v>12</v>
      </c>
      <c r="E132" s="187">
        <f>SUM(E129:E131)</f>
        <v>16414.28</v>
      </c>
      <c r="F132" s="187">
        <f>SUM(F129:F131)</f>
        <v>11795.57</v>
      </c>
      <c r="G132" s="187">
        <f>SUM(G129:G131)</f>
        <v>5353.77</v>
      </c>
      <c r="H132" s="188">
        <f>SUM(E132:G132)</f>
        <v>33563.619999999995</v>
      </c>
    </row>
    <row r="133" spans="1:8" s="50" customFormat="1" ht="11.25" customHeight="1">
      <c r="A133" s="69" t="s">
        <v>225</v>
      </c>
      <c r="B133" s="69" t="s">
        <v>223</v>
      </c>
      <c r="C133" s="69" t="s">
        <v>58</v>
      </c>
      <c r="D133" s="348" t="s">
        <v>10</v>
      </c>
      <c r="E133" s="346">
        <v>0</v>
      </c>
      <c r="F133" s="346">
        <v>11.07</v>
      </c>
      <c r="G133" s="346">
        <v>0</v>
      </c>
      <c r="H133" s="349">
        <f t="shared" si="6"/>
        <v>11.07</v>
      </c>
    </row>
    <row r="134" spans="1:8" s="50" customFormat="1" ht="11.25" customHeight="1">
      <c r="A134" s="69"/>
      <c r="B134" s="69"/>
      <c r="C134" s="69" t="s">
        <v>60</v>
      </c>
      <c r="D134" s="348" t="s">
        <v>10</v>
      </c>
      <c r="E134" s="346">
        <v>0</v>
      </c>
      <c r="F134" s="346">
        <v>13.49</v>
      </c>
      <c r="G134" s="346">
        <v>0</v>
      </c>
      <c r="H134" s="349">
        <f t="shared" si="6"/>
        <v>13.49</v>
      </c>
    </row>
    <row r="135" spans="1:8" s="50" customFormat="1" ht="11.25" customHeight="1">
      <c r="A135" s="69"/>
      <c r="B135" s="69"/>
      <c r="C135" s="69" t="s">
        <v>59</v>
      </c>
      <c r="D135" s="348" t="s">
        <v>9</v>
      </c>
      <c r="E135" s="346">
        <v>94.3</v>
      </c>
      <c r="F135" s="346">
        <v>67.400000000000006</v>
      </c>
      <c r="G135" s="346">
        <v>0</v>
      </c>
      <c r="H135" s="349">
        <f t="shared" si="6"/>
        <v>161.69999999999999</v>
      </c>
    </row>
    <row r="136" spans="1:8" s="50" customFormat="1" ht="11.25" customHeight="1">
      <c r="A136" s="69"/>
      <c r="B136" s="69"/>
      <c r="C136" s="69" t="s">
        <v>59</v>
      </c>
      <c r="D136" s="348" t="s">
        <v>10</v>
      </c>
      <c r="E136" s="346">
        <v>0</v>
      </c>
      <c r="F136" s="346">
        <v>279.77999999999997</v>
      </c>
      <c r="G136" s="346">
        <v>0</v>
      </c>
      <c r="H136" s="349">
        <f t="shared" si="6"/>
        <v>279.77999999999997</v>
      </c>
    </row>
    <row r="137" spans="1:8" s="50" customFormat="1" ht="11.25" customHeight="1">
      <c r="A137" s="69"/>
      <c r="B137" s="69"/>
      <c r="C137" s="69" t="s">
        <v>59</v>
      </c>
      <c r="D137" s="348" t="s">
        <v>11</v>
      </c>
      <c r="E137" s="346">
        <v>0</v>
      </c>
      <c r="F137" s="346">
        <v>62.56</v>
      </c>
      <c r="G137" s="346">
        <v>0</v>
      </c>
      <c r="H137" s="349">
        <f t="shared" si="6"/>
        <v>62.56</v>
      </c>
    </row>
    <row r="138" spans="1:8" s="50" customFormat="1" ht="11.25" customHeight="1">
      <c r="A138" s="69"/>
      <c r="B138" s="69"/>
      <c r="C138" s="193" t="s">
        <v>3</v>
      </c>
      <c r="D138" s="194"/>
      <c r="E138" s="195">
        <f>SUM(E133:E137)</f>
        <v>94.3</v>
      </c>
      <c r="F138" s="195">
        <f>SUM(F133:F137)</f>
        <v>434.3</v>
      </c>
      <c r="G138" s="195">
        <f>SUM(G133:G137)</f>
        <v>0</v>
      </c>
      <c r="H138" s="350">
        <f>SUM(H133:H137)</f>
        <v>528.59999999999991</v>
      </c>
    </row>
    <row r="139" spans="1:8" s="50" customFormat="1" ht="11.25" customHeight="1">
      <c r="A139" s="69"/>
      <c r="B139" s="69" t="s">
        <v>226</v>
      </c>
      <c r="C139" s="69" t="s">
        <v>58</v>
      </c>
      <c r="D139" s="348" t="s">
        <v>9</v>
      </c>
      <c r="E139" s="346">
        <v>141.84</v>
      </c>
      <c r="F139" s="346">
        <v>0</v>
      </c>
      <c r="G139" s="346">
        <v>0</v>
      </c>
      <c r="H139" s="349">
        <f t="shared" ref="H139:H144" si="7">(+E139+F139+G139)</f>
        <v>141.84</v>
      </c>
    </row>
    <row r="140" spans="1:8" s="50" customFormat="1" ht="11.25" customHeight="1">
      <c r="A140" s="69"/>
      <c r="B140" s="69"/>
      <c r="C140" s="69" t="s">
        <v>58</v>
      </c>
      <c r="D140" s="348" t="s">
        <v>10</v>
      </c>
      <c r="E140" s="346">
        <v>120.72</v>
      </c>
      <c r="F140" s="346">
        <v>0</v>
      </c>
      <c r="G140" s="346">
        <v>0</v>
      </c>
      <c r="H140" s="349">
        <f t="shared" si="7"/>
        <v>120.72</v>
      </c>
    </row>
    <row r="141" spans="1:8" s="50" customFormat="1" ht="11.25" customHeight="1">
      <c r="A141" s="69"/>
      <c r="B141" s="69"/>
      <c r="C141" s="69" t="s">
        <v>60</v>
      </c>
      <c r="D141" s="348" t="s">
        <v>9</v>
      </c>
      <c r="E141" s="346">
        <v>70.77</v>
      </c>
      <c r="F141" s="346">
        <v>16.45</v>
      </c>
      <c r="G141" s="346">
        <v>0</v>
      </c>
      <c r="H141" s="349">
        <f t="shared" si="7"/>
        <v>87.22</v>
      </c>
    </row>
    <row r="142" spans="1:8" s="50" customFormat="1" ht="11.25" customHeight="1">
      <c r="A142" s="69"/>
      <c r="B142" s="69"/>
      <c r="C142" s="69" t="s">
        <v>60</v>
      </c>
      <c r="D142" s="348" t="s">
        <v>10</v>
      </c>
      <c r="E142" s="346">
        <v>0</v>
      </c>
      <c r="F142" s="346">
        <v>82.8</v>
      </c>
      <c r="G142" s="346">
        <v>0</v>
      </c>
      <c r="H142" s="349">
        <f t="shared" si="7"/>
        <v>82.8</v>
      </c>
    </row>
    <row r="143" spans="1:8" s="50" customFormat="1" ht="11.25" customHeight="1">
      <c r="A143" s="69"/>
      <c r="B143" s="69"/>
      <c r="C143" s="69" t="s">
        <v>59</v>
      </c>
      <c r="D143" s="348" t="s">
        <v>9</v>
      </c>
      <c r="E143" s="346">
        <v>376.16</v>
      </c>
      <c r="F143" s="346">
        <v>710.21</v>
      </c>
      <c r="G143" s="346">
        <v>1.84</v>
      </c>
      <c r="H143" s="349">
        <f t="shared" si="7"/>
        <v>1088.21</v>
      </c>
    </row>
    <row r="144" spans="1:8" s="50" customFormat="1" ht="11.25" customHeight="1">
      <c r="A144" s="69"/>
      <c r="B144" s="69"/>
      <c r="C144" s="69" t="s">
        <v>59</v>
      </c>
      <c r="D144" s="348" t="s">
        <v>10</v>
      </c>
      <c r="E144" s="346">
        <v>240.06</v>
      </c>
      <c r="F144" s="346">
        <v>675.49</v>
      </c>
      <c r="G144" s="346">
        <v>1.89</v>
      </c>
      <c r="H144" s="349">
        <f t="shared" si="7"/>
        <v>917.43999999999994</v>
      </c>
    </row>
    <row r="145" spans="1:8" s="50" customFormat="1" ht="11.25" customHeight="1">
      <c r="A145" s="69"/>
      <c r="B145" s="69"/>
      <c r="C145" s="69" t="s">
        <v>59</v>
      </c>
      <c r="D145" s="348" t="s">
        <v>11</v>
      </c>
      <c r="E145" s="346">
        <v>0.51</v>
      </c>
      <c r="F145" s="346">
        <v>569.73</v>
      </c>
      <c r="G145" s="346">
        <v>0</v>
      </c>
      <c r="H145" s="349">
        <f>E145+F145+G145</f>
        <v>570.24</v>
      </c>
    </row>
    <row r="146" spans="1:8" s="50" customFormat="1" ht="12.75" customHeight="1">
      <c r="A146" s="69"/>
      <c r="B146" s="69"/>
      <c r="C146" s="193" t="s">
        <v>3</v>
      </c>
      <c r="D146" s="194"/>
      <c r="E146" s="195">
        <f>SUM(E139:E145)</f>
        <v>950.06</v>
      </c>
      <c r="F146" s="195">
        <f>SUM(F139:F145)</f>
        <v>2054.6800000000003</v>
      </c>
      <c r="G146" s="195">
        <f>SUM(G139:G145)</f>
        <v>3.73</v>
      </c>
      <c r="H146" s="350">
        <f>SUM(H139:H145)</f>
        <v>3008.4700000000003</v>
      </c>
    </row>
    <row r="147" spans="1:8" s="50" customFormat="1" ht="13.9" customHeight="1">
      <c r="A147" s="69"/>
      <c r="B147" s="69"/>
      <c r="C147" s="69"/>
      <c r="D147" s="348"/>
      <c r="E147" s="346"/>
      <c r="F147" s="346"/>
      <c r="G147" s="346"/>
      <c r="H147" s="349" t="s">
        <v>422</v>
      </c>
    </row>
    <row r="148" spans="1:8" s="50" customFormat="1" ht="15" customHeight="1">
      <c r="A148" s="69" t="s">
        <v>225</v>
      </c>
      <c r="B148" s="69" t="s">
        <v>227</v>
      </c>
      <c r="C148" s="69" t="s">
        <v>59</v>
      </c>
      <c r="D148" s="348" t="s">
        <v>9</v>
      </c>
      <c r="E148" s="346">
        <v>228.2</v>
      </c>
      <c r="F148" s="346">
        <v>38.9</v>
      </c>
      <c r="G148" s="346">
        <v>0</v>
      </c>
      <c r="H148" s="349">
        <f>(+E148+F148+G148)</f>
        <v>267.09999999999997</v>
      </c>
    </row>
    <row r="149" spans="1:8" s="50" customFormat="1" ht="15" customHeight="1">
      <c r="A149" s="69"/>
      <c r="B149" s="69" t="s">
        <v>228</v>
      </c>
      <c r="C149" s="69" t="s">
        <v>59</v>
      </c>
      <c r="D149" s="348" t="s">
        <v>9</v>
      </c>
      <c r="E149" s="346">
        <v>320.33</v>
      </c>
      <c r="F149" s="346">
        <v>10.83</v>
      </c>
      <c r="G149" s="346">
        <v>31</v>
      </c>
      <c r="H149" s="349">
        <f>(+E149+F149+G149)</f>
        <v>362.15999999999997</v>
      </c>
    </row>
    <row r="150" spans="1:8" s="50" customFormat="1" ht="15" customHeight="1">
      <c r="A150" s="69"/>
      <c r="B150" s="69" t="s">
        <v>229</v>
      </c>
      <c r="C150" s="69" t="s">
        <v>59</v>
      </c>
      <c r="D150" s="348" t="s">
        <v>9</v>
      </c>
      <c r="E150" s="346">
        <v>2011.24</v>
      </c>
      <c r="F150" s="346">
        <v>678.25</v>
      </c>
      <c r="G150" s="346">
        <v>5.15</v>
      </c>
      <c r="H150" s="349">
        <f>(+E150+F150+G150)</f>
        <v>2694.64</v>
      </c>
    </row>
    <row r="151" spans="1:8" s="50" customFormat="1" ht="15" customHeight="1">
      <c r="A151" s="69"/>
      <c r="B151" s="69"/>
      <c r="C151" s="69" t="s">
        <v>59</v>
      </c>
      <c r="D151" s="348" t="s">
        <v>10</v>
      </c>
      <c r="E151" s="346">
        <v>3</v>
      </c>
      <c r="F151" s="346">
        <v>0</v>
      </c>
      <c r="G151" s="346">
        <v>0</v>
      </c>
      <c r="H151" s="349">
        <f>(+E151+F151+G151)</f>
        <v>3</v>
      </c>
    </row>
    <row r="152" spans="1:8" s="50" customFormat="1" ht="15" customHeight="1">
      <c r="A152" s="69"/>
      <c r="B152" s="69"/>
      <c r="C152" s="193" t="s">
        <v>3</v>
      </c>
      <c r="D152" s="194"/>
      <c r="E152" s="195">
        <f>SUM(E150:E151)</f>
        <v>2014.24</v>
      </c>
      <c r="F152" s="195">
        <f>SUM(F150:F151)</f>
        <v>678.25</v>
      </c>
      <c r="G152" s="195">
        <f>SUM(G150:G151)</f>
        <v>5.15</v>
      </c>
      <c r="H152" s="195">
        <f>SUM(H150:H151)</f>
        <v>2697.64</v>
      </c>
    </row>
    <row r="153" spans="1:8" s="50" customFormat="1" ht="15" customHeight="1">
      <c r="A153" s="69"/>
      <c r="B153" s="69" t="s">
        <v>351</v>
      </c>
      <c r="C153" s="69" t="s">
        <v>59</v>
      </c>
      <c r="D153" s="348" t="s">
        <v>9</v>
      </c>
      <c r="E153" s="346">
        <v>0</v>
      </c>
      <c r="F153" s="346">
        <v>629.45000000000005</v>
      </c>
      <c r="G153" s="346">
        <v>0</v>
      </c>
      <c r="H153" s="349">
        <f>(+E153+F153+G153)</f>
        <v>629.45000000000005</v>
      </c>
    </row>
    <row r="154" spans="1:8" s="50" customFormat="1" ht="15" customHeight="1">
      <c r="A154" s="69"/>
      <c r="B154" s="69" t="s">
        <v>230</v>
      </c>
      <c r="C154" s="69" t="s">
        <v>59</v>
      </c>
      <c r="D154" s="348" t="s">
        <v>9</v>
      </c>
      <c r="E154" s="346">
        <v>455.88</v>
      </c>
      <c r="F154" s="346">
        <v>3.35</v>
      </c>
      <c r="G154" s="346">
        <v>0</v>
      </c>
      <c r="H154" s="349">
        <f>SUM(E154:G154)</f>
        <v>459.23</v>
      </c>
    </row>
    <row r="155" spans="1:8" s="50" customFormat="1" ht="15" customHeight="1">
      <c r="A155" s="69"/>
      <c r="B155" s="69" t="s">
        <v>231</v>
      </c>
      <c r="C155" s="69" t="s">
        <v>59</v>
      </c>
      <c r="D155" s="348" t="s">
        <v>9</v>
      </c>
      <c r="E155" s="346">
        <v>0</v>
      </c>
      <c r="F155" s="346">
        <v>11</v>
      </c>
      <c r="G155" s="346">
        <v>0</v>
      </c>
      <c r="H155" s="349">
        <f>SUM(E155:G155)</f>
        <v>11</v>
      </c>
    </row>
    <row r="156" spans="1:8" s="50" customFormat="1" ht="15" customHeight="1">
      <c r="A156" s="69"/>
      <c r="B156" s="69" t="s">
        <v>344</v>
      </c>
      <c r="C156" s="69" t="s">
        <v>59</v>
      </c>
      <c r="D156" s="348" t="s">
        <v>9</v>
      </c>
      <c r="E156" s="346">
        <v>2021.84</v>
      </c>
      <c r="F156" s="346">
        <v>3213.44</v>
      </c>
      <c r="G156" s="346">
        <v>220.15</v>
      </c>
      <c r="H156" s="349">
        <f>(+E156+F156+G156)</f>
        <v>5455.4299999999994</v>
      </c>
    </row>
    <row r="157" spans="1:8" s="50" customFormat="1" ht="15" customHeight="1">
      <c r="A157" s="69"/>
      <c r="B157" s="69"/>
      <c r="C157" s="69" t="s">
        <v>59</v>
      </c>
      <c r="D157" s="348" t="s">
        <v>10</v>
      </c>
      <c r="E157" s="346">
        <v>10.44</v>
      </c>
      <c r="F157" s="346">
        <v>59.98</v>
      </c>
      <c r="G157" s="346">
        <v>2.97</v>
      </c>
      <c r="H157" s="349">
        <f>(+E157+F157+G157)</f>
        <v>73.39</v>
      </c>
    </row>
    <row r="158" spans="1:8" s="50" customFormat="1" ht="15" customHeight="1">
      <c r="A158" s="69"/>
      <c r="B158" s="69"/>
      <c r="C158" s="193" t="s">
        <v>3</v>
      </c>
      <c r="D158" s="194"/>
      <c r="E158" s="195">
        <f>(E156+E157)</f>
        <v>2032.28</v>
      </c>
      <c r="F158" s="195">
        <f>(F156+F157)</f>
        <v>3273.42</v>
      </c>
      <c r="G158" s="195">
        <f>(G156+G157)</f>
        <v>223.12</v>
      </c>
      <c r="H158" s="350">
        <f>(H156+H157)</f>
        <v>5528.82</v>
      </c>
    </row>
    <row r="159" spans="1:8" s="50" customFormat="1" ht="15" customHeight="1">
      <c r="A159" s="69"/>
      <c r="B159" s="69" t="s">
        <v>233</v>
      </c>
      <c r="C159" s="69" t="s">
        <v>59</v>
      </c>
      <c r="D159" s="348" t="s">
        <v>9</v>
      </c>
      <c r="E159" s="346">
        <v>152.88999999999999</v>
      </c>
      <c r="F159" s="346">
        <v>126.32</v>
      </c>
      <c r="G159" s="346">
        <v>0</v>
      </c>
      <c r="H159" s="349">
        <f>(+E159+F159+G159)</f>
        <v>279.20999999999998</v>
      </c>
    </row>
    <row r="160" spans="1:8" s="50" customFormat="1" ht="15" customHeight="1">
      <c r="A160" s="69"/>
      <c r="B160" s="69" t="s">
        <v>234</v>
      </c>
      <c r="C160" s="69" t="s">
        <v>59</v>
      </c>
      <c r="D160" s="348" t="s">
        <v>9</v>
      </c>
      <c r="E160" s="346">
        <v>7323.4</v>
      </c>
      <c r="F160" s="346">
        <v>2288.6999999999998</v>
      </c>
      <c r="G160" s="346">
        <v>0</v>
      </c>
      <c r="H160" s="349">
        <f>(+E160+F160+G160)</f>
        <v>9612.0999999999985</v>
      </c>
    </row>
    <row r="161" spans="1:8" s="50" customFormat="1" ht="15" customHeight="1">
      <c r="A161" s="69"/>
      <c r="B161" s="69"/>
      <c r="C161" s="69" t="s">
        <v>59</v>
      </c>
      <c r="D161" s="348" t="s">
        <v>10</v>
      </c>
      <c r="E161" s="346">
        <v>2502.8200000000002</v>
      </c>
      <c r="F161" s="346">
        <v>929.61</v>
      </c>
      <c r="G161" s="346">
        <v>13.52</v>
      </c>
      <c r="H161" s="349">
        <f>(+E161+F161+G161)</f>
        <v>3445.9500000000003</v>
      </c>
    </row>
    <row r="162" spans="1:8" s="50" customFormat="1" ht="15" customHeight="1">
      <c r="A162" s="69"/>
      <c r="B162" s="69"/>
      <c r="C162" s="69" t="s">
        <v>59</v>
      </c>
      <c r="D162" s="348" t="s">
        <v>11</v>
      </c>
      <c r="E162" s="346">
        <v>275.24</v>
      </c>
      <c r="F162" s="346">
        <v>0</v>
      </c>
      <c r="G162" s="346">
        <v>0</v>
      </c>
      <c r="H162" s="349">
        <f>(+E162+F162+G162)</f>
        <v>275.24</v>
      </c>
    </row>
    <row r="163" spans="1:8" s="50" customFormat="1" ht="15" customHeight="1">
      <c r="A163" s="69"/>
      <c r="B163" s="69"/>
      <c r="C163" s="193" t="s">
        <v>3</v>
      </c>
      <c r="D163" s="194"/>
      <c r="E163" s="195">
        <f>(E160+E162+E161)</f>
        <v>10101.459999999999</v>
      </c>
      <c r="F163" s="195">
        <f>(F160+F162+F161)</f>
        <v>3218.31</v>
      </c>
      <c r="G163" s="195">
        <f>(G160+G162+G161)</f>
        <v>13.52</v>
      </c>
      <c r="H163" s="195">
        <f>(H160+H162+H161)</f>
        <v>13333.289999999999</v>
      </c>
    </row>
    <row r="164" spans="1:8" s="50" customFormat="1" ht="15" customHeight="1">
      <c r="A164" s="69"/>
      <c r="B164" s="351" t="s">
        <v>290</v>
      </c>
      <c r="C164" s="69" t="s">
        <v>59</v>
      </c>
      <c r="D164" s="348" t="s">
        <v>9</v>
      </c>
      <c r="E164" s="346">
        <v>16860.89</v>
      </c>
      <c r="F164" s="346">
        <v>8988.34</v>
      </c>
      <c r="G164" s="346">
        <v>412.65</v>
      </c>
      <c r="H164" s="349">
        <f>(+E164+F164+G164)</f>
        <v>26261.88</v>
      </c>
    </row>
    <row r="165" spans="1:8" s="50" customFormat="1" ht="15" customHeight="1">
      <c r="A165" s="69"/>
      <c r="B165" s="69"/>
      <c r="C165" s="69" t="s">
        <v>59</v>
      </c>
      <c r="D165" s="348" t="s">
        <v>10</v>
      </c>
      <c r="E165" s="346">
        <v>8224.2900000000009</v>
      </c>
      <c r="F165" s="346">
        <v>10256.07</v>
      </c>
      <c r="G165" s="346">
        <v>614.64</v>
      </c>
      <c r="H165" s="349">
        <f>(+E165+F165+G165)</f>
        <v>19095</v>
      </c>
    </row>
    <row r="166" spans="1:8" s="50" customFormat="1" ht="15" customHeight="1">
      <c r="A166" s="69"/>
      <c r="B166" s="69"/>
      <c r="C166" s="69" t="s">
        <v>59</v>
      </c>
      <c r="D166" s="348" t="s">
        <v>11</v>
      </c>
      <c r="E166" s="346">
        <v>1190.8599999999999</v>
      </c>
      <c r="F166" s="346">
        <v>5767.47</v>
      </c>
      <c r="G166" s="346">
        <v>71.08</v>
      </c>
      <c r="H166" s="349">
        <f>E166+F166+G166</f>
        <v>7029.41</v>
      </c>
    </row>
    <row r="167" spans="1:8" s="50" customFormat="1" ht="15" customHeight="1">
      <c r="A167" s="69"/>
      <c r="B167" s="69"/>
      <c r="C167" s="193" t="s">
        <v>3</v>
      </c>
      <c r="D167" s="194"/>
      <c r="E167" s="195">
        <f>SUM(E164:E166)</f>
        <v>26276.04</v>
      </c>
      <c r="F167" s="195">
        <f>SUM(F164:F166)</f>
        <v>25011.88</v>
      </c>
      <c r="G167" s="195">
        <f>SUM(G164:G166)</f>
        <v>1098.3699999999999</v>
      </c>
      <c r="H167" s="350">
        <f>SUM(H164:H166)</f>
        <v>52386.290000000008</v>
      </c>
    </row>
    <row r="168" spans="1:8" s="50" customFormat="1" ht="15" customHeight="1">
      <c r="A168" s="69"/>
      <c r="B168" s="351" t="s">
        <v>346</v>
      </c>
      <c r="C168" s="69" t="s">
        <v>59</v>
      </c>
      <c r="D168" s="348" t="s">
        <v>9</v>
      </c>
      <c r="E168" s="346">
        <v>1020.85</v>
      </c>
      <c r="F168" s="346">
        <v>742.17</v>
      </c>
      <c r="G168" s="346">
        <v>13.7</v>
      </c>
      <c r="H168" s="349">
        <f>(+E168+F168+G168)</f>
        <v>1776.72</v>
      </c>
    </row>
    <row r="169" spans="1:8" s="50" customFormat="1" ht="15" customHeight="1">
      <c r="A169" s="69"/>
      <c r="B169" s="69"/>
      <c r="C169" s="69" t="s">
        <v>59</v>
      </c>
      <c r="D169" s="348" t="s">
        <v>10</v>
      </c>
      <c r="E169" s="346">
        <v>1127.95</v>
      </c>
      <c r="F169" s="346">
        <v>1339.25</v>
      </c>
      <c r="G169" s="346">
        <v>71.760000000000005</v>
      </c>
      <c r="H169" s="349">
        <f>(+E169+F169+G169)</f>
        <v>2538.96</v>
      </c>
    </row>
    <row r="170" spans="1:8" s="50" customFormat="1" ht="15" customHeight="1">
      <c r="A170" s="69"/>
      <c r="B170" s="69"/>
      <c r="C170" s="69" t="s">
        <v>59</v>
      </c>
      <c r="D170" s="348" t="s">
        <v>11</v>
      </c>
      <c r="E170" s="346">
        <v>688.21</v>
      </c>
      <c r="F170" s="346">
        <v>768.07</v>
      </c>
      <c r="G170" s="346">
        <v>0</v>
      </c>
      <c r="H170" s="349">
        <f>(+E170+F170+G170)</f>
        <v>1456.2800000000002</v>
      </c>
    </row>
    <row r="171" spans="1:8" s="50" customFormat="1" ht="15" customHeight="1">
      <c r="A171" s="69"/>
      <c r="B171" s="69"/>
      <c r="C171" s="193" t="s">
        <v>3</v>
      </c>
      <c r="D171" s="194"/>
      <c r="E171" s="195">
        <f>SUM(E168:E170)</f>
        <v>2837.01</v>
      </c>
      <c r="F171" s="195">
        <f>SUM(F168:F170)</f>
        <v>2849.4900000000002</v>
      </c>
      <c r="G171" s="195">
        <f>SUM(G168:G170)</f>
        <v>85.460000000000008</v>
      </c>
      <c r="H171" s="195">
        <f>SUM(H168:H170)</f>
        <v>5771.9600000000009</v>
      </c>
    </row>
    <row r="172" spans="1:8" s="189" customFormat="1" ht="15" customHeight="1">
      <c r="A172" s="193" t="s">
        <v>225</v>
      </c>
      <c r="B172" s="193" t="s">
        <v>3</v>
      </c>
      <c r="C172" s="193" t="s">
        <v>58</v>
      </c>
      <c r="D172" s="194" t="s">
        <v>12</v>
      </c>
      <c r="E172" s="195">
        <f>SUMIF($C$133:$C$171,C172,E$133:E$171)</f>
        <v>262.56</v>
      </c>
      <c r="F172" s="195">
        <f>SUMIF($C$133:$C$171,C172,F$133:F$171)</f>
        <v>11.07</v>
      </c>
      <c r="G172" s="195">
        <f>SUMIF($C$133:$C$171,C172,G$133:G$171)</f>
        <v>0</v>
      </c>
      <c r="H172" s="350">
        <f>SUM(E172:G172)</f>
        <v>273.63</v>
      </c>
    </row>
    <row r="173" spans="1:8" s="189" customFormat="1" ht="15" customHeight="1">
      <c r="A173" s="193" t="s">
        <v>225</v>
      </c>
      <c r="B173" s="193" t="s">
        <v>3</v>
      </c>
      <c r="C173" s="193" t="s">
        <v>60</v>
      </c>
      <c r="D173" s="194" t="s">
        <v>12</v>
      </c>
      <c r="E173" s="195">
        <f>SUMIF($C$133:$C$171,C173,E$133:E$171)</f>
        <v>70.77</v>
      </c>
      <c r="F173" s="195">
        <f>SUMIF($C$133:$C$171,C173,F$133:F$171)</f>
        <v>112.74</v>
      </c>
      <c r="G173" s="195">
        <f>SUMIF($C$133:$C$171,C173,G$133:G$171)</f>
        <v>0</v>
      </c>
      <c r="H173" s="350">
        <f>SUM(E173:G173)</f>
        <v>183.51</v>
      </c>
    </row>
    <row r="174" spans="1:8" s="189" customFormat="1" ht="15" customHeight="1">
      <c r="A174" s="193" t="s">
        <v>225</v>
      </c>
      <c r="B174" s="193" t="s">
        <v>3</v>
      </c>
      <c r="C174" s="193" t="s">
        <v>59</v>
      </c>
      <c r="D174" s="194" t="s">
        <v>12</v>
      </c>
      <c r="E174" s="195">
        <f>SUMIF($C$133:$C$171,C174,E$133:E$171)</f>
        <v>45129.359999999993</v>
      </c>
      <c r="F174" s="195">
        <f>SUMIF($C$133:$C$171,C174,F$133:F$171)</f>
        <v>38216.369999999995</v>
      </c>
      <c r="G174" s="195">
        <f>SUMIF($C$133:$C$171,C174,G$133:G$171)</f>
        <v>1460.35</v>
      </c>
      <c r="H174" s="350">
        <f>SUM(E174:G174)</f>
        <v>84806.079999999987</v>
      </c>
    </row>
    <row r="175" spans="1:8" s="189" customFormat="1" ht="15" customHeight="1">
      <c r="A175" s="193" t="s">
        <v>225</v>
      </c>
      <c r="B175" s="193" t="s">
        <v>3</v>
      </c>
      <c r="C175" s="196" t="s">
        <v>414</v>
      </c>
      <c r="D175" s="197" t="s">
        <v>12</v>
      </c>
      <c r="E175" s="187">
        <f>SUM(E172:E174)</f>
        <v>45462.689999999995</v>
      </c>
      <c r="F175" s="187">
        <f>SUM(F172:F174)</f>
        <v>38340.179999999993</v>
      </c>
      <c r="G175" s="187">
        <f>SUM(G172:G174)</f>
        <v>1460.35</v>
      </c>
      <c r="H175" s="188">
        <f>SUM(E175:G175)</f>
        <v>85263.22</v>
      </c>
    </row>
    <row r="176" spans="1:8" s="50" customFormat="1" ht="15" customHeight="1">
      <c r="A176" s="69" t="s">
        <v>235</v>
      </c>
      <c r="B176" s="69" t="s">
        <v>224</v>
      </c>
      <c r="C176" s="69" t="s">
        <v>59</v>
      </c>
      <c r="D176" s="348" t="s">
        <v>9</v>
      </c>
      <c r="E176" s="346">
        <v>884.04</v>
      </c>
      <c r="F176" s="346">
        <v>177.76</v>
      </c>
      <c r="G176" s="346">
        <v>0</v>
      </c>
      <c r="H176" s="349">
        <v>1061.8</v>
      </c>
    </row>
    <row r="177" spans="1:8" s="189" customFormat="1" ht="15" customHeight="1">
      <c r="A177" s="193" t="s">
        <v>235</v>
      </c>
      <c r="B177" s="193" t="s">
        <v>3</v>
      </c>
      <c r="C177" s="193" t="s">
        <v>59</v>
      </c>
      <c r="D177" s="194" t="s">
        <v>12</v>
      </c>
      <c r="E177" s="198">
        <f t="shared" ref="E177:G178" si="8">E176</f>
        <v>884.04</v>
      </c>
      <c r="F177" s="198">
        <f t="shared" si="8"/>
        <v>177.76</v>
      </c>
      <c r="G177" s="198">
        <f t="shared" si="8"/>
        <v>0</v>
      </c>
      <c r="H177" s="349">
        <f>SUM(E177:G177)</f>
        <v>1061.8</v>
      </c>
    </row>
    <row r="178" spans="1:8" s="189" customFormat="1" ht="14.45" customHeight="1">
      <c r="A178" s="193" t="s">
        <v>235</v>
      </c>
      <c r="B178" s="193" t="s">
        <v>3</v>
      </c>
      <c r="C178" s="196" t="s">
        <v>414</v>
      </c>
      <c r="D178" s="197" t="s">
        <v>12</v>
      </c>
      <c r="E178" s="187">
        <f t="shared" si="8"/>
        <v>884.04</v>
      </c>
      <c r="F178" s="187">
        <f t="shared" si="8"/>
        <v>177.76</v>
      </c>
      <c r="G178" s="187">
        <f t="shared" si="8"/>
        <v>0</v>
      </c>
      <c r="H178" s="188">
        <f>SUM(E178:G178)</f>
        <v>1061.8</v>
      </c>
    </row>
    <row r="179" spans="1:8" s="50" customFormat="1" ht="14.45" customHeight="1">
      <c r="A179" s="69" t="s">
        <v>236</v>
      </c>
      <c r="B179" s="351" t="s">
        <v>342</v>
      </c>
      <c r="C179" s="69" t="s">
        <v>59</v>
      </c>
      <c r="D179" s="348" t="s">
        <v>9</v>
      </c>
      <c r="E179" s="346">
        <v>4770.49</v>
      </c>
      <c r="F179" s="346">
        <v>757.93</v>
      </c>
      <c r="G179" s="346">
        <v>245.88</v>
      </c>
      <c r="H179" s="349">
        <f>SUM(E179:G179)</f>
        <v>5774.3</v>
      </c>
    </row>
    <row r="180" spans="1:8" s="50" customFormat="1" ht="14.45" customHeight="1">
      <c r="A180" s="69"/>
      <c r="B180" s="69"/>
      <c r="C180" s="69" t="s">
        <v>59</v>
      </c>
      <c r="D180" s="348" t="s">
        <v>10</v>
      </c>
      <c r="E180" s="346">
        <v>511.4</v>
      </c>
      <c r="F180" s="346">
        <v>937.5</v>
      </c>
      <c r="G180" s="346">
        <v>1138.22</v>
      </c>
      <c r="H180" s="349">
        <f>SUM(E180:G180)</f>
        <v>2587.12</v>
      </c>
    </row>
    <row r="181" spans="1:8" s="50" customFormat="1" ht="14.45" customHeight="1">
      <c r="A181" s="69"/>
      <c r="B181" s="69"/>
      <c r="C181" s="69" t="s">
        <v>59</v>
      </c>
      <c r="D181" s="348" t="s">
        <v>11</v>
      </c>
      <c r="E181" s="346">
        <v>0.54</v>
      </c>
      <c r="F181" s="346">
        <v>35.119999999999997</v>
      </c>
      <c r="G181" s="346">
        <v>26.99</v>
      </c>
      <c r="H181" s="349">
        <f>SUM(E181:G181)</f>
        <v>62.649999999999991</v>
      </c>
    </row>
    <row r="182" spans="1:8" s="50" customFormat="1" ht="14.45" customHeight="1">
      <c r="A182" s="69"/>
      <c r="B182" s="69"/>
      <c r="C182" s="193" t="s">
        <v>3</v>
      </c>
      <c r="D182" s="194"/>
      <c r="E182" s="195">
        <f>SUM(E179:E181)</f>
        <v>5282.4299999999994</v>
      </c>
      <c r="F182" s="195">
        <f>SUM(F179:F181)</f>
        <v>1730.5499999999997</v>
      </c>
      <c r="G182" s="195">
        <f>SUM(G179:G181)</f>
        <v>1411.09</v>
      </c>
      <c r="H182" s="350">
        <f>SUM(H179:H181)</f>
        <v>8424.07</v>
      </c>
    </row>
    <row r="183" spans="1:8" s="50" customFormat="1" ht="14.45" customHeight="1">
      <c r="A183" s="69"/>
      <c r="B183" s="69" t="s">
        <v>237</v>
      </c>
      <c r="C183" s="69" t="s">
        <v>59</v>
      </c>
      <c r="D183" s="348" t="s">
        <v>9</v>
      </c>
      <c r="E183" s="346">
        <v>1492.03</v>
      </c>
      <c r="F183" s="346">
        <v>387.19</v>
      </c>
      <c r="G183" s="346">
        <v>28.73</v>
      </c>
      <c r="H183" s="349">
        <f>SUM(E183:G183)</f>
        <v>1907.95</v>
      </c>
    </row>
    <row r="184" spans="1:8" s="50" customFormat="1" ht="14.45" customHeight="1">
      <c r="A184" s="69"/>
      <c r="B184" s="69"/>
      <c r="C184" s="69" t="s">
        <v>59</v>
      </c>
      <c r="D184" s="348" t="s">
        <v>10</v>
      </c>
      <c r="E184" s="346">
        <v>494.5</v>
      </c>
      <c r="F184" s="346">
        <v>478.38</v>
      </c>
      <c r="G184" s="346">
        <v>195.22</v>
      </c>
      <c r="H184" s="349">
        <f>SUM(E184:G184)</f>
        <v>1168.0999999999999</v>
      </c>
    </row>
    <row r="185" spans="1:8" s="50" customFormat="1" ht="14.45" customHeight="1">
      <c r="A185" s="69"/>
      <c r="B185" s="69"/>
      <c r="C185" s="69" t="s">
        <v>59</v>
      </c>
      <c r="D185" s="348" t="s">
        <v>11</v>
      </c>
      <c r="E185" s="346">
        <v>59.71</v>
      </c>
      <c r="F185" s="346">
        <v>72.34</v>
      </c>
      <c r="G185" s="346">
        <v>50.09</v>
      </c>
      <c r="H185" s="349">
        <f>SUM(E185:G185)</f>
        <v>182.14000000000001</v>
      </c>
    </row>
    <row r="186" spans="1:8" s="50" customFormat="1" ht="14.45" customHeight="1">
      <c r="A186" s="69"/>
      <c r="B186" s="69"/>
      <c r="C186" s="193" t="s">
        <v>3</v>
      </c>
      <c r="D186" s="194"/>
      <c r="E186" s="195">
        <f>SUM(E183:E185)</f>
        <v>2046.24</v>
      </c>
      <c r="F186" s="195">
        <f>SUM(F183:F185)</f>
        <v>937.91</v>
      </c>
      <c r="G186" s="195">
        <f>SUM(G183:G185)</f>
        <v>274.03999999999996</v>
      </c>
      <c r="H186" s="350">
        <f>SUM(H183:H185)</f>
        <v>3258.19</v>
      </c>
    </row>
    <row r="187" spans="1:8" s="50" customFormat="1" ht="14.45" customHeight="1">
      <c r="A187" s="69"/>
      <c r="B187" s="69" t="s">
        <v>349</v>
      </c>
      <c r="C187" s="69" t="s">
        <v>59</v>
      </c>
      <c r="D187" s="348" t="s">
        <v>9</v>
      </c>
      <c r="E187" s="346">
        <v>308.41000000000003</v>
      </c>
      <c r="F187" s="346">
        <v>0</v>
      </c>
      <c r="G187" s="346">
        <v>65.53</v>
      </c>
      <c r="H187" s="349">
        <f>SUM(E187:G187)</f>
        <v>373.94000000000005</v>
      </c>
    </row>
    <row r="188" spans="1:8" s="50" customFormat="1" ht="14.45" customHeight="1">
      <c r="A188" s="69"/>
      <c r="B188" s="69"/>
      <c r="C188" s="69" t="s">
        <v>59</v>
      </c>
      <c r="D188" s="348" t="s">
        <v>10</v>
      </c>
      <c r="E188" s="346">
        <v>0</v>
      </c>
      <c r="F188" s="346">
        <v>0</v>
      </c>
      <c r="G188" s="346">
        <v>83.22</v>
      </c>
      <c r="H188" s="349">
        <f>SUM(E188:G188)</f>
        <v>83.22</v>
      </c>
    </row>
    <row r="189" spans="1:8" s="50" customFormat="1" ht="15" customHeight="1">
      <c r="A189" s="69"/>
      <c r="B189" s="69"/>
      <c r="C189" s="69" t="s">
        <v>59</v>
      </c>
      <c r="D189" s="348" t="s">
        <v>11</v>
      </c>
      <c r="E189" s="346">
        <v>0</v>
      </c>
      <c r="F189" s="346">
        <v>0</v>
      </c>
      <c r="G189" s="346">
        <v>11.95</v>
      </c>
      <c r="H189" s="349">
        <f>SUM(E189:G189)</f>
        <v>11.95</v>
      </c>
    </row>
    <row r="190" spans="1:8" s="50" customFormat="1" ht="15" customHeight="1">
      <c r="A190" s="69"/>
      <c r="B190" s="69"/>
      <c r="C190" s="193" t="s">
        <v>3</v>
      </c>
      <c r="D190" s="194"/>
      <c r="E190" s="195">
        <f>SUM(E187:E189)</f>
        <v>308.41000000000003</v>
      </c>
      <c r="F190" s="195">
        <f>SUM(F187:F189)</f>
        <v>0</v>
      </c>
      <c r="G190" s="195">
        <f>SUM(G187:G189)</f>
        <v>160.69999999999999</v>
      </c>
      <c r="H190" s="350">
        <f>SUM(H187:H189)</f>
        <v>469.11000000000007</v>
      </c>
    </row>
    <row r="191" spans="1:8" s="50" customFormat="1" ht="13.9" customHeight="1">
      <c r="A191" s="69"/>
      <c r="B191" s="69"/>
      <c r="C191" s="69"/>
      <c r="D191" s="348"/>
      <c r="E191" s="346"/>
      <c r="F191" s="346"/>
      <c r="G191" s="346"/>
      <c r="H191" s="349" t="s">
        <v>422</v>
      </c>
    </row>
    <row r="192" spans="1:8" s="50" customFormat="1" ht="15.4" customHeight="1">
      <c r="A192" s="69" t="s">
        <v>236</v>
      </c>
      <c r="B192" s="69" t="s">
        <v>348</v>
      </c>
      <c r="C192" s="69" t="s">
        <v>59</v>
      </c>
      <c r="D192" s="348" t="s">
        <v>9</v>
      </c>
      <c r="E192" s="346">
        <v>446.81</v>
      </c>
      <c r="F192" s="346">
        <v>348.01</v>
      </c>
      <c r="G192" s="346">
        <v>102.06</v>
      </c>
      <c r="H192" s="349">
        <f t="shared" ref="H192:H197" si="9">SUM(E192:G192)</f>
        <v>896.87999999999988</v>
      </c>
    </row>
    <row r="193" spans="1:8" s="50" customFormat="1" ht="15.4" customHeight="1">
      <c r="A193" s="69"/>
      <c r="B193" s="69"/>
      <c r="C193" s="69" t="s">
        <v>59</v>
      </c>
      <c r="D193" s="348" t="s">
        <v>10</v>
      </c>
      <c r="E193" s="346">
        <v>244.63</v>
      </c>
      <c r="F193" s="346">
        <v>227.38</v>
      </c>
      <c r="G193" s="346">
        <v>15.58</v>
      </c>
      <c r="H193" s="349">
        <f t="shared" si="9"/>
        <v>487.59</v>
      </c>
    </row>
    <row r="194" spans="1:8" s="50" customFormat="1" ht="15.4" customHeight="1">
      <c r="A194" s="69"/>
      <c r="B194" s="69"/>
      <c r="C194" s="69" t="s">
        <v>59</v>
      </c>
      <c r="D194" s="348" t="s">
        <v>11</v>
      </c>
      <c r="E194" s="346">
        <v>0</v>
      </c>
      <c r="F194" s="346">
        <v>20.8</v>
      </c>
      <c r="G194" s="346">
        <v>0.06</v>
      </c>
      <c r="H194" s="349">
        <f t="shared" si="9"/>
        <v>20.86</v>
      </c>
    </row>
    <row r="195" spans="1:8" s="50" customFormat="1" ht="15.4" customHeight="1">
      <c r="A195" s="69"/>
      <c r="B195" s="69"/>
      <c r="C195" s="193" t="s">
        <v>3</v>
      </c>
      <c r="D195" s="194"/>
      <c r="E195" s="195">
        <f>SUM(E192:E194)</f>
        <v>691.44</v>
      </c>
      <c r="F195" s="195">
        <f>SUM(F192:F194)</f>
        <v>596.18999999999994</v>
      </c>
      <c r="G195" s="195">
        <f>SUM(G192:G194)</f>
        <v>117.7</v>
      </c>
      <c r="H195" s="350">
        <f t="shared" si="9"/>
        <v>1405.3300000000002</v>
      </c>
    </row>
    <row r="196" spans="1:8" s="50" customFormat="1" ht="15.4" customHeight="1">
      <c r="A196" s="69"/>
      <c r="B196" s="69" t="s">
        <v>238</v>
      </c>
      <c r="C196" s="69" t="s">
        <v>59</v>
      </c>
      <c r="D196" s="348" t="s">
        <v>9</v>
      </c>
      <c r="E196" s="346">
        <v>10</v>
      </c>
      <c r="F196" s="346">
        <v>0</v>
      </c>
      <c r="G196" s="346">
        <v>20</v>
      </c>
      <c r="H196" s="349">
        <f t="shared" si="9"/>
        <v>30</v>
      </c>
    </row>
    <row r="197" spans="1:8" s="189" customFormat="1" ht="15.4" customHeight="1">
      <c r="A197" s="193" t="s">
        <v>236</v>
      </c>
      <c r="B197" s="193" t="s">
        <v>3</v>
      </c>
      <c r="C197" s="193" t="s">
        <v>59</v>
      </c>
      <c r="D197" s="194" t="s">
        <v>12</v>
      </c>
      <c r="E197" s="195">
        <f>SUMIF($C$179:$C$196,C197,E$179:E$196)</f>
        <v>8338.5199999999986</v>
      </c>
      <c r="F197" s="195">
        <f>SUMIF($C$179:$C$196,C197,F$179:F$196)</f>
        <v>3264.6500000000005</v>
      </c>
      <c r="G197" s="195">
        <f>SUMIF($C$179:$C$196,C197,G$179:G$196)</f>
        <v>1983.5299999999997</v>
      </c>
      <c r="H197" s="349">
        <f t="shared" si="9"/>
        <v>13586.699999999997</v>
      </c>
    </row>
    <row r="198" spans="1:8" s="189" customFormat="1" ht="15.4" customHeight="1">
      <c r="A198" s="193" t="s">
        <v>236</v>
      </c>
      <c r="B198" s="193" t="s">
        <v>3</v>
      </c>
      <c r="C198" s="196" t="s">
        <v>414</v>
      </c>
      <c r="D198" s="197" t="s">
        <v>12</v>
      </c>
      <c r="E198" s="187">
        <f>E197</f>
        <v>8338.5199999999986</v>
      </c>
      <c r="F198" s="187">
        <f>F197</f>
        <v>3264.6500000000005</v>
      </c>
      <c r="G198" s="187">
        <f>G197</f>
        <v>1983.5299999999997</v>
      </c>
      <c r="H198" s="188">
        <f>H197</f>
        <v>13586.699999999997</v>
      </c>
    </row>
    <row r="199" spans="1:8" s="50" customFormat="1" ht="15.4" customHeight="1">
      <c r="A199" s="69" t="s">
        <v>315</v>
      </c>
      <c r="B199" s="69" t="s">
        <v>239</v>
      </c>
      <c r="C199" s="69" t="s">
        <v>59</v>
      </c>
      <c r="D199" s="348" t="s">
        <v>9</v>
      </c>
      <c r="E199" s="346">
        <v>15873.32</v>
      </c>
      <c r="F199" s="346">
        <v>5455.59</v>
      </c>
      <c r="G199" s="346">
        <v>0</v>
      </c>
      <c r="H199" s="349">
        <f>SUM(E199:G199)</f>
        <v>21328.91</v>
      </c>
    </row>
    <row r="200" spans="1:8" s="50" customFormat="1" ht="15.4" customHeight="1">
      <c r="A200" s="69"/>
      <c r="B200" s="69"/>
      <c r="C200" s="69" t="s">
        <v>59</v>
      </c>
      <c r="D200" s="348" t="s">
        <v>10</v>
      </c>
      <c r="E200" s="346">
        <v>4593.2700000000004</v>
      </c>
      <c r="F200" s="346">
        <v>11924.57</v>
      </c>
      <c r="G200" s="346">
        <v>2156.9899999999998</v>
      </c>
      <c r="H200" s="349">
        <f>SUM(E200:G200)</f>
        <v>18674.830000000002</v>
      </c>
    </row>
    <row r="201" spans="1:8" s="50" customFormat="1" ht="15.4" customHeight="1">
      <c r="A201" s="69"/>
      <c r="B201" s="69"/>
      <c r="C201" s="69" t="s">
        <v>59</v>
      </c>
      <c r="D201" s="348" t="s">
        <v>11</v>
      </c>
      <c r="E201" s="346">
        <v>2.97</v>
      </c>
      <c r="F201" s="346">
        <v>3960.32</v>
      </c>
      <c r="G201" s="346">
        <v>188.67</v>
      </c>
      <c r="H201" s="349">
        <f>SUM(E201:G201)</f>
        <v>4151.96</v>
      </c>
    </row>
    <row r="202" spans="1:8" s="50" customFormat="1" ht="15.4" customHeight="1">
      <c r="A202" s="69"/>
      <c r="B202" s="69"/>
      <c r="C202" s="193" t="s">
        <v>3</v>
      </c>
      <c r="D202" s="194"/>
      <c r="E202" s="195">
        <f>SUM(E199:E201)</f>
        <v>20469.560000000001</v>
      </c>
      <c r="F202" s="195">
        <f>SUM(F199:F201)</f>
        <v>21340.48</v>
      </c>
      <c r="G202" s="195">
        <f>SUM(G199:G201)</f>
        <v>2345.66</v>
      </c>
      <c r="H202" s="350">
        <f>SUM(H199:H201)</f>
        <v>44155.700000000004</v>
      </c>
    </row>
    <row r="203" spans="1:8" s="50" customFormat="1" ht="15.4" customHeight="1">
      <c r="A203" s="69"/>
      <c r="B203" s="69" t="s">
        <v>240</v>
      </c>
      <c r="C203" s="69" t="s">
        <v>59</v>
      </c>
      <c r="D203" s="348" t="s">
        <v>9</v>
      </c>
      <c r="E203" s="346">
        <v>26309.57</v>
      </c>
      <c r="F203" s="346">
        <v>6499.93</v>
      </c>
      <c r="G203" s="346">
        <v>2115.19</v>
      </c>
      <c r="H203" s="349">
        <f>SUM(E203:G203)</f>
        <v>34924.69</v>
      </c>
    </row>
    <row r="204" spans="1:8" s="50" customFormat="1" ht="15.4" customHeight="1">
      <c r="A204" s="69"/>
      <c r="B204" s="69"/>
      <c r="C204" s="69" t="s">
        <v>59</v>
      </c>
      <c r="D204" s="348" t="s">
        <v>10</v>
      </c>
      <c r="E204" s="346">
        <v>7797.95</v>
      </c>
      <c r="F204" s="346">
        <v>9450.3799999999992</v>
      </c>
      <c r="G204" s="346">
        <v>2139.86</v>
      </c>
      <c r="H204" s="349">
        <f>SUM(E204:G204)</f>
        <v>19388.189999999999</v>
      </c>
    </row>
    <row r="205" spans="1:8" s="50" customFormat="1" ht="15.4" customHeight="1">
      <c r="A205" s="69"/>
      <c r="B205" s="69"/>
      <c r="C205" s="69" t="s">
        <v>59</v>
      </c>
      <c r="D205" s="348" t="s">
        <v>11</v>
      </c>
      <c r="E205" s="346">
        <v>432.66</v>
      </c>
      <c r="F205" s="346">
        <v>1489.72</v>
      </c>
      <c r="G205" s="346">
        <v>584.82000000000005</v>
      </c>
      <c r="H205" s="349">
        <f>SUM(E205:G205)</f>
        <v>2507.2000000000003</v>
      </c>
    </row>
    <row r="206" spans="1:8" s="50" customFormat="1" ht="15.4" customHeight="1">
      <c r="A206" s="69"/>
      <c r="B206" s="69"/>
      <c r="C206" s="193" t="s">
        <v>3</v>
      </c>
      <c r="D206" s="194"/>
      <c r="E206" s="195">
        <f>SUM(E203:E205)</f>
        <v>34540.18</v>
      </c>
      <c r="F206" s="195">
        <f>SUM(F203:F205)</f>
        <v>17440.03</v>
      </c>
      <c r="G206" s="195">
        <f>SUM(G203:G205)</f>
        <v>4839.87</v>
      </c>
      <c r="H206" s="350">
        <f>SUM(H203:H205)</f>
        <v>56820.08</v>
      </c>
    </row>
    <row r="207" spans="1:8" s="189" customFormat="1" ht="15.4" customHeight="1">
      <c r="A207" s="193" t="s">
        <v>315</v>
      </c>
      <c r="B207" s="193" t="s">
        <v>3</v>
      </c>
      <c r="C207" s="193" t="s">
        <v>59</v>
      </c>
      <c r="D207" s="194" t="s">
        <v>12</v>
      </c>
      <c r="E207" s="195">
        <f>SUMIF($C$199:$C$206,C207,E$199:E$206)</f>
        <v>55009.740000000005</v>
      </c>
      <c r="F207" s="195">
        <f>SUMIF($C$199:$C$206,C207,F$199:F$206)</f>
        <v>38780.51</v>
      </c>
      <c r="G207" s="195">
        <f>SUMIF($C$199:$C$206,C207,G$199:G$206)</f>
        <v>7185.5300000000007</v>
      </c>
      <c r="H207" s="349">
        <f>SUM(E207:G207)</f>
        <v>100975.78</v>
      </c>
    </row>
    <row r="208" spans="1:8" s="189" customFormat="1" ht="15.4" customHeight="1">
      <c r="A208" s="193" t="s">
        <v>315</v>
      </c>
      <c r="B208" s="193" t="s">
        <v>3</v>
      </c>
      <c r="C208" s="196" t="s">
        <v>414</v>
      </c>
      <c r="D208" s="197" t="s">
        <v>12</v>
      </c>
      <c r="E208" s="187">
        <f>E207</f>
        <v>55009.740000000005</v>
      </c>
      <c r="F208" s="187">
        <f>F207</f>
        <v>38780.51</v>
      </c>
      <c r="G208" s="187">
        <f>G207</f>
        <v>7185.5300000000007</v>
      </c>
      <c r="H208" s="188">
        <f>H207</f>
        <v>100975.78</v>
      </c>
    </row>
    <row r="209" spans="1:8" s="50" customFormat="1" ht="15.4" customHeight="1">
      <c r="A209" s="69" t="s">
        <v>396</v>
      </c>
      <c r="B209" s="69" t="s">
        <v>340</v>
      </c>
      <c r="C209" s="69" t="s">
        <v>59</v>
      </c>
      <c r="D209" s="348" t="s">
        <v>9</v>
      </c>
      <c r="E209" s="346">
        <v>200.9</v>
      </c>
      <c r="F209" s="346">
        <v>395.67</v>
      </c>
      <c r="G209" s="346">
        <v>45.05</v>
      </c>
      <c r="H209" s="349">
        <f>SUM(E209:G209)</f>
        <v>641.62</v>
      </c>
    </row>
    <row r="210" spans="1:8" s="50" customFormat="1" ht="15.4" customHeight="1">
      <c r="A210" s="69"/>
      <c r="B210" s="69"/>
      <c r="C210" s="69" t="s">
        <v>59</v>
      </c>
      <c r="D210" s="348" t="s">
        <v>10</v>
      </c>
      <c r="E210" s="346">
        <v>154.63</v>
      </c>
      <c r="F210" s="346">
        <v>738.7</v>
      </c>
      <c r="G210" s="346">
        <v>108.22</v>
      </c>
      <c r="H210" s="349">
        <f>SUM(E210:G210)</f>
        <v>1001.5500000000001</v>
      </c>
    </row>
    <row r="211" spans="1:8" s="50" customFormat="1" ht="15.4" customHeight="1">
      <c r="A211" s="69"/>
      <c r="B211" s="69"/>
      <c r="C211" s="69" t="s">
        <v>59</v>
      </c>
      <c r="D211" s="348" t="s">
        <v>11</v>
      </c>
      <c r="E211" s="346">
        <v>669.12</v>
      </c>
      <c r="F211" s="346">
        <v>1234.57</v>
      </c>
      <c r="G211" s="346">
        <v>624.9</v>
      </c>
      <c r="H211" s="349">
        <f>SUM(E211:G211)</f>
        <v>2528.59</v>
      </c>
    </row>
    <row r="212" spans="1:8" s="50" customFormat="1" ht="15.4" customHeight="1">
      <c r="A212" s="69"/>
      <c r="B212" s="69"/>
      <c r="C212" s="60" t="s">
        <v>3</v>
      </c>
      <c r="D212" s="194" t="s">
        <v>12</v>
      </c>
      <c r="E212" s="195">
        <f>SUM(E209:E211)</f>
        <v>1024.6500000000001</v>
      </c>
      <c r="F212" s="195">
        <f>SUM(F209:F211)</f>
        <v>2368.94</v>
      </c>
      <c r="G212" s="195">
        <f>SUM(G209:G211)</f>
        <v>778.17</v>
      </c>
      <c r="H212" s="350">
        <f>SUM(H209:H211)</f>
        <v>4171.76</v>
      </c>
    </row>
    <row r="213" spans="1:8" s="189" customFormat="1" ht="15.4" customHeight="1">
      <c r="A213" s="193" t="s">
        <v>396</v>
      </c>
      <c r="B213" s="193" t="s">
        <v>3</v>
      </c>
      <c r="C213" s="193" t="s">
        <v>59</v>
      </c>
      <c r="D213" s="194" t="s">
        <v>12</v>
      </c>
      <c r="E213" s="195">
        <f>E209+E210+E211</f>
        <v>1024.6500000000001</v>
      </c>
      <c r="F213" s="195">
        <f>F209+F210+F211</f>
        <v>2368.94</v>
      </c>
      <c r="G213" s="195">
        <f>G209+G210+G211</f>
        <v>778.17</v>
      </c>
      <c r="H213" s="349">
        <f>SUM(E213:G213)</f>
        <v>4171.76</v>
      </c>
    </row>
    <row r="214" spans="1:8" s="189" customFormat="1" ht="15.4" customHeight="1">
      <c r="A214" s="193" t="s">
        <v>396</v>
      </c>
      <c r="B214" s="193" t="s">
        <v>3</v>
      </c>
      <c r="C214" s="196" t="s">
        <v>414</v>
      </c>
      <c r="D214" s="197" t="s">
        <v>12</v>
      </c>
      <c r="E214" s="187">
        <f>E213</f>
        <v>1024.6500000000001</v>
      </c>
      <c r="F214" s="187">
        <f>F213</f>
        <v>2368.94</v>
      </c>
      <c r="G214" s="187">
        <f>G213</f>
        <v>778.17</v>
      </c>
      <c r="H214" s="188">
        <f>H213</f>
        <v>4171.76</v>
      </c>
    </row>
    <row r="215" spans="1:8" s="50" customFormat="1" ht="15.4" customHeight="1">
      <c r="A215" s="69" t="s">
        <v>328</v>
      </c>
      <c r="B215" s="69" t="s">
        <v>340</v>
      </c>
      <c r="C215" s="69" t="s">
        <v>59</v>
      </c>
      <c r="D215" s="348" t="s">
        <v>9</v>
      </c>
      <c r="E215" s="346">
        <v>6684.49</v>
      </c>
      <c r="F215" s="346">
        <v>3018.22</v>
      </c>
      <c r="G215" s="346">
        <v>365.84</v>
      </c>
      <c r="H215" s="349">
        <f>SUM(E215:G215)</f>
        <v>10068.549999999999</v>
      </c>
    </row>
    <row r="216" spans="1:8" s="50" customFormat="1" ht="15.4" customHeight="1">
      <c r="A216" s="69"/>
      <c r="B216" s="69"/>
      <c r="C216" s="69" t="s">
        <v>59</v>
      </c>
      <c r="D216" s="348" t="s">
        <v>10</v>
      </c>
      <c r="E216" s="346">
        <v>4263.8599999999997</v>
      </c>
      <c r="F216" s="346">
        <v>4116.5200000000004</v>
      </c>
      <c r="G216" s="346">
        <v>699.28</v>
      </c>
      <c r="H216" s="349">
        <f>SUM(E216:G216)</f>
        <v>9079.6600000000017</v>
      </c>
    </row>
    <row r="217" spans="1:8" s="50" customFormat="1" ht="15.4" customHeight="1">
      <c r="A217" s="69"/>
      <c r="B217" s="69"/>
      <c r="C217" s="69" t="s">
        <v>59</v>
      </c>
      <c r="D217" s="348" t="s">
        <v>11</v>
      </c>
      <c r="E217" s="346">
        <v>308.43</v>
      </c>
      <c r="F217" s="346">
        <v>1492.2</v>
      </c>
      <c r="G217" s="346">
        <v>2339.7800000000002</v>
      </c>
      <c r="H217" s="349">
        <f>SUM(E217:G217)</f>
        <v>4140.41</v>
      </c>
    </row>
    <row r="218" spans="1:8" s="50" customFormat="1" ht="15.4" customHeight="1">
      <c r="A218" s="69"/>
      <c r="B218" s="69"/>
      <c r="C218" s="60" t="s">
        <v>3</v>
      </c>
      <c r="D218" s="194" t="s">
        <v>12</v>
      </c>
      <c r="E218" s="195">
        <f>SUM(E215:E217)</f>
        <v>11256.779999999999</v>
      </c>
      <c r="F218" s="195">
        <f>SUM(F215:F217)</f>
        <v>8626.94</v>
      </c>
      <c r="G218" s="195">
        <f>SUM(G215:G217)</f>
        <v>3404.9</v>
      </c>
      <c r="H218" s="350">
        <f>SUM(H215:H217)</f>
        <v>23288.62</v>
      </c>
    </row>
    <row r="219" spans="1:8" s="189" customFormat="1" ht="15.4" customHeight="1">
      <c r="A219" s="193" t="s">
        <v>328</v>
      </c>
      <c r="B219" s="193" t="s">
        <v>3</v>
      </c>
      <c r="C219" s="193" t="s">
        <v>59</v>
      </c>
      <c r="D219" s="194" t="s">
        <v>12</v>
      </c>
      <c r="E219" s="195">
        <f>E215+E216+E217</f>
        <v>11256.779999999999</v>
      </c>
      <c r="F219" s="195">
        <f>F215+F216+F217</f>
        <v>8626.94</v>
      </c>
      <c r="G219" s="195">
        <f>G215+G216+G217</f>
        <v>3404.9</v>
      </c>
      <c r="H219" s="349">
        <f>SUM(E219:G219)</f>
        <v>23288.620000000003</v>
      </c>
    </row>
    <row r="220" spans="1:8" s="189" customFormat="1" ht="15.4" customHeight="1">
      <c r="A220" s="193" t="s">
        <v>328</v>
      </c>
      <c r="B220" s="193" t="s">
        <v>3</v>
      </c>
      <c r="C220" s="196" t="s">
        <v>414</v>
      </c>
      <c r="D220" s="197" t="s">
        <v>12</v>
      </c>
      <c r="E220" s="187">
        <f>E219</f>
        <v>11256.779999999999</v>
      </c>
      <c r="F220" s="187">
        <f>F219</f>
        <v>8626.94</v>
      </c>
      <c r="G220" s="187">
        <f>G219</f>
        <v>3404.9</v>
      </c>
      <c r="H220" s="188">
        <f>H219</f>
        <v>23288.620000000003</v>
      </c>
    </row>
    <row r="221" spans="1:8" s="50" customFormat="1" ht="15.4" customHeight="1">
      <c r="A221" s="69" t="s">
        <v>245</v>
      </c>
      <c r="B221" s="69" t="s">
        <v>246</v>
      </c>
      <c r="C221" s="69" t="s">
        <v>59</v>
      </c>
      <c r="D221" s="348" t="s">
        <v>9</v>
      </c>
      <c r="E221" s="346">
        <v>0</v>
      </c>
      <c r="F221" s="346">
        <v>58.25</v>
      </c>
      <c r="G221" s="346">
        <v>42.98</v>
      </c>
      <c r="H221" s="349">
        <f>(+E221+F221+G221)</f>
        <v>101.22999999999999</v>
      </c>
    </row>
    <row r="222" spans="1:8" s="189" customFormat="1" ht="15.4" customHeight="1">
      <c r="A222" s="193" t="s">
        <v>245</v>
      </c>
      <c r="B222" s="193" t="s">
        <v>3</v>
      </c>
      <c r="C222" s="193" t="s">
        <v>59</v>
      </c>
      <c r="D222" s="194" t="s">
        <v>12</v>
      </c>
      <c r="E222" s="195">
        <f t="shared" ref="E222:H223" si="10">E221</f>
        <v>0</v>
      </c>
      <c r="F222" s="195">
        <f t="shared" si="10"/>
        <v>58.25</v>
      </c>
      <c r="G222" s="195">
        <f t="shared" si="10"/>
        <v>42.98</v>
      </c>
      <c r="H222" s="195">
        <f t="shared" si="10"/>
        <v>101.22999999999999</v>
      </c>
    </row>
    <row r="223" spans="1:8" s="189" customFormat="1" ht="15.4" customHeight="1">
      <c r="A223" s="193" t="s">
        <v>245</v>
      </c>
      <c r="B223" s="193" t="s">
        <v>3</v>
      </c>
      <c r="C223" s="196" t="s">
        <v>414</v>
      </c>
      <c r="D223" s="197" t="s">
        <v>12</v>
      </c>
      <c r="E223" s="187">
        <f t="shared" si="10"/>
        <v>0</v>
      </c>
      <c r="F223" s="187">
        <f t="shared" si="10"/>
        <v>58.25</v>
      </c>
      <c r="G223" s="187">
        <f t="shared" si="10"/>
        <v>42.98</v>
      </c>
      <c r="H223" s="188">
        <f t="shared" si="10"/>
        <v>101.22999999999999</v>
      </c>
    </row>
    <row r="224" spans="1:8" s="50" customFormat="1" ht="13.9" customHeight="1">
      <c r="A224" s="69" t="s">
        <v>397</v>
      </c>
      <c r="B224" s="69" t="s">
        <v>244</v>
      </c>
      <c r="C224" s="69" t="s">
        <v>60</v>
      </c>
      <c r="D224" s="348" t="s">
        <v>9</v>
      </c>
      <c r="E224" s="346">
        <v>0</v>
      </c>
      <c r="F224" s="346">
        <v>0.39</v>
      </c>
      <c r="G224" s="346">
        <v>0</v>
      </c>
      <c r="H224" s="349">
        <f t="shared" ref="H224:H230" si="11">(+E224+F224+G224)</f>
        <v>0.39</v>
      </c>
    </row>
    <row r="225" spans="1:8" s="50" customFormat="1" ht="13.9" customHeight="1">
      <c r="A225" s="69"/>
      <c r="B225" s="60"/>
      <c r="C225" s="69" t="s">
        <v>59</v>
      </c>
      <c r="D225" s="348" t="s">
        <v>9</v>
      </c>
      <c r="E225" s="346">
        <v>0</v>
      </c>
      <c r="F225" s="346">
        <v>10.64</v>
      </c>
      <c r="G225" s="346">
        <v>0</v>
      </c>
      <c r="H225" s="349">
        <f t="shared" si="11"/>
        <v>10.64</v>
      </c>
    </row>
    <row r="226" spans="1:8" s="50" customFormat="1" ht="13.9" customHeight="1">
      <c r="A226" s="69"/>
      <c r="B226" s="60"/>
      <c r="C226" s="69" t="s">
        <v>59</v>
      </c>
      <c r="D226" s="348" t="s">
        <v>10</v>
      </c>
      <c r="E226" s="346">
        <v>0</v>
      </c>
      <c r="F226" s="346">
        <v>3.46</v>
      </c>
      <c r="G226" s="346">
        <v>0</v>
      </c>
      <c r="H226" s="349">
        <f t="shared" si="11"/>
        <v>3.46</v>
      </c>
    </row>
    <row r="227" spans="1:8" s="50" customFormat="1" ht="13.9" customHeight="1">
      <c r="A227" s="69"/>
      <c r="B227" s="60"/>
      <c r="C227" s="69" t="s">
        <v>59</v>
      </c>
      <c r="D227" s="348" t="s">
        <v>11</v>
      </c>
      <c r="E227" s="346">
        <v>0</v>
      </c>
      <c r="F227" s="346">
        <v>0</v>
      </c>
      <c r="G227" s="346">
        <v>0</v>
      </c>
      <c r="H227" s="349">
        <f t="shared" si="11"/>
        <v>0</v>
      </c>
    </row>
    <row r="228" spans="1:8" s="186" customFormat="1" ht="13.9" customHeight="1">
      <c r="A228" s="60"/>
      <c r="B228" s="60"/>
      <c r="C228" s="60" t="s">
        <v>3</v>
      </c>
      <c r="D228" s="199"/>
      <c r="E228" s="198">
        <f>SUM(E224:E227)</f>
        <v>0</v>
      </c>
      <c r="F228" s="198">
        <f>SUM(F224:F227)</f>
        <v>14.490000000000002</v>
      </c>
      <c r="G228" s="198">
        <f>SUM(G224:G227)</f>
        <v>0</v>
      </c>
      <c r="H228" s="349">
        <f t="shared" si="11"/>
        <v>14.490000000000002</v>
      </c>
    </row>
    <row r="229" spans="1:8" s="50" customFormat="1" ht="13.9" customHeight="1">
      <c r="A229" s="60" t="s">
        <v>543</v>
      </c>
      <c r="B229" s="69" t="s">
        <v>394</v>
      </c>
      <c r="C229" s="69" t="s">
        <v>64</v>
      </c>
      <c r="D229" s="348" t="s">
        <v>9</v>
      </c>
      <c r="E229" s="346">
        <v>246.24</v>
      </c>
      <c r="F229" s="346">
        <v>4.55</v>
      </c>
      <c r="G229" s="346">
        <v>0</v>
      </c>
      <c r="H229" s="349">
        <f t="shared" si="11"/>
        <v>250.79000000000002</v>
      </c>
    </row>
    <row r="230" spans="1:8" s="50" customFormat="1" ht="13.9" customHeight="1">
      <c r="A230" s="69"/>
      <c r="B230" s="60"/>
      <c r="C230" s="69" t="s">
        <v>64</v>
      </c>
      <c r="D230" s="348" t="s">
        <v>10</v>
      </c>
      <c r="E230" s="346">
        <v>185.85</v>
      </c>
      <c r="F230" s="346">
        <v>16.149999999999999</v>
      </c>
      <c r="G230" s="346">
        <v>0</v>
      </c>
      <c r="H230" s="349">
        <f t="shared" si="11"/>
        <v>202</v>
      </c>
    </row>
    <row r="231" spans="1:8" s="50" customFormat="1" ht="13.9" customHeight="1">
      <c r="A231" s="69"/>
      <c r="B231" s="60"/>
      <c r="C231" s="193" t="s">
        <v>3</v>
      </c>
      <c r="D231" s="194"/>
      <c r="E231" s="195">
        <f>(E229+E230)</f>
        <v>432.09000000000003</v>
      </c>
      <c r="F231" s="195">
        <f>(F229+F230)</f>
        <v>20.7</v>
      </c>
      <c r="G231" s="195">
        <f>(G229+G230)</f>
        <v>0</v>
      </c>
      <c r="H231" s="350">
        <f>(H229+H230)</f>
        <v>452.79</v>
      </c>
    </row>
    <row r="232" spans="1:8" s="50" customFormat="1" ht="13.9" customHeight="1">
      <c r="A232" s="69"/>
      <c r="B232" s="69" t="s">
        <v>357</v>
      </c>
      <c r="C232" s="69" t="s">
        <v>64</v>
      </c>
      <c r="D232" s="348" t="s">
        <v>9</v>
      </c>
      <c r="E232" s="346">
        <v>32</v>
      </c>
      <c r="F232" s="346">
        <v>22.02</v>
      </c>
      <c r="G232" s="346">
        <v>0</v>
      </c>
      <c r="H232" s="349">
        <f>SUM(E232:G232)</f>
        <v>54.019999999999996</v>
      </c>
    </row>
    <row r="233" spans="1:8" s="50" customFormat="1" ht="13.9" customHeight="1">
      <c r="A233" s="69"/>
      <c r="B233" s="69" t="s">
        <v>365</v>
      </c>
      <c r="C233" s="69" t="s">
        <v>64</v>
      </c>
      <c r="D233" s="348" t="s">
        <v>9</v>
      </c>
      <c r="E233" s="346">
        <v>0.69</v>
      </c>
      <c r="F233" s="346">
        <v>0</v>
      </c>
      <c r="G233" s="346">
        <v>3.02</v>
      </c>
      <c r="H233" s="349">
        <f>SUM(E233:G233)</f>
        <v>3.71</v>
      </c>
    </row>
    <row r="234" spans="1:8" s="50" customFormat="1" ht="13.9" customHeight="1">
      <c r="A234" s="69"/>
      <c r="B234" s="69"/>
      <c r="C234" s="69"/>
      <c r="D234" s="348"/>
      <c r="E234" s="346"/>
      <c r="F234" s="346"/>
      <c r="G234" s="346"/>
      <c r="H234" s="349" t="s">
        <v>422</v>
      </c>
    </row>
    <row r="235" spans="1:8" s="189" customFormat="1" ht="15.4" customHeight="1">
      <c r="A235" s="193" t="s">
        <v>243</v>
      </c>
      <c r="B235" s="193" t="s">
        <v>3</v>
      </c>
      <c r="C235" s="193" t="s">
        <v>60</v>
      </c>
      <c r="D235" s="194" t="s">
        <v>12</v>
      </c>
      <c r="E235" s="195">
        <f>E224</f>
        <v>0</v>
      </c>
      <c r="F235" s="195">
        <f>F224</f>
        <v>0.39</v>
      </c>
      <c r="G235" s="195">
        <f>G224</f>
        <v>0</v>
      </c>
      <c r="H235" s="349">
        <f t="shared" ref="H235:H241" si="12">SUM(E235:G235)</f>
        <v>0.39</v>
      </c>
    </row>
    <row r="236" spans="1:8" s="189" customFormat="1" ht="15.4" customHeight="1">
      <c r="A236" s="193" t="s">
        <v>243</v>
      </c>
      <c r="B236" s="193" t="s">
        <v>3</v>
      </c>
      <c r="C236" s="193" t="s">
        <v>59</v>
      </c>
      <c r="D236" s="194" t="s">
        <v>12</v>
      </c>
      <c r="E236" s="195">
        <f>E225+E226+E227</f>
        <v>0</v>
      </c>
      <c r="F236" s="195">
        <f t="shared" ref="F236:G236" si="13">F225+F226+F227</f>
        <v>14.100000000000001</v>
      </c>
      <c r="G236" s="195">
        <f t="shared" si="13"/>
        <v>0</v>
      </c>
      <c r="H236" s="349">
        <f t="shared" si="12"/>
        <v>14.100000000000001</v>
      </c>
    </row>
    <row r="237" spans="1:8" s="189" customFormat="1" ht="15.4" customHeight="1">
      <c r="A237" s="193" t="s">
        <v>243</v>
      </c>
      <c r="B237" s="193" t="s">
        <v>3</v>
      </c>
      <c r="C237" s="193" t="s">
        <v>64</v>
      </c>
      <c r="D237" s="194" t="s">
        <v>12</v>
      </c>
      <c r="E237" s="195">
        <f>E229+E230+E232+E233</f>
        <v>464.78000000000003</v>
      </c>
      <c r="F237" s="195">
        <f>F229+F230+F232+F233</f>
        <v>42.72</v>
      </c>
      <c r="G237" s="195">
        <f>G229+G230+G232+G233</f>
        <v>3.02</v>
      </c>
      <c r="H237" s="349">
        <f t="shared" si="12"/>
        <v>510.52</v>
      </c>
    </row>
    <row r="238" spans="1:8" s="189" customFormat="1" ht="15.4" customHeight="1">
      <c r="A238" s="193" t="s">
        <v>243</v>
      </c>
      <c r="B238" s="193" t="s">
        <v>3</v>
      </c>
      <c r="C238" s="196" t="s">
        <v>414</v>
      </c>
      <c r="D238" s="197" t="s">
        <v>12</v>
      </c>
      <c r="E238" s="187">
        <f>SUM(E235:E237)</f>
        <v>464.78000000000003</v>
      </c>
      <c r="F238" s="187">
        <f>SUM(F235:F237)</f>
        <v>57.21</v>
      </c>
      <c r="G238" s="187">
        <f>SUM(G235:G237)</f>
        <v>3.02</v>
      </c>
      <c r="H238" s="354">
        <f t="shared" si="12"/>
        <v>525.01</v>
      </c>
    </row>
    <row r="239" spans="1:8" s="50" customFormat="1" ht="15.4" customHeight="1">
      <c r="A239" s="69" t="s">
        <v>398</v>
      </c>
      <c r="B239" s="420" t="s">
        <v>356</v>
      </c>
      <c r="C239" s="69" t="s">
        <v>64</v>
      </c>
      <c r="D239" s="355" t="s">
        <v>9</v>
      </c>
      <c r="E239" s="356">
        <v>61.49</v>
      </c>
      <c r="F239" s="356">
        <v>22.74</v>
      </c>
      <c r="G239" s="356">
        <v>0</v>
      </c>
      <c r="H239" s="357">
        <f>SUM(E239:G239)</f>
        <v>84.23</v>
      </c>
    </row>
    <row r="240" spans="1:8" s="50" customFormat="1" ht="15.4" customHeight="1">
      <c r="A240" s="69"/>
      <c r="B240" s="420"/>
      <c r="C240" s="69" t="s">
        <v>64</v>
      </c>
      <c r="D240" s="355" t="s">
        <v>10</v>
      </c>
      <c r="E240" s="356">
        <v>0.47</v>
      </c>
      <c r="F240" s="356">
        <v>0</v>
      </c>
      <c r="G240" s="356">
        <v>0</v>
      </c>
      <c r="H240" s="357">
        <f>SUM(E240:G240)</f>
        <v>0.47</v>
      </c>
    </row>
    <row r="241" spans="1:15" s="50" customFormat="1" ht="15.4" customHeight="1">
      <c r="A241" s="69"/>
      <c r="B241" s="358" t="s">
        <v>364</v>
      </c>
      <c r="C241" s="358" t="s">
        <v>64</v>
      </c>
      <c r="D241" s="355" t="s">
        <v>9</v>
      </c>
      <c r="E241" s="356">
        <v>0</v>
      </c>
      <c r="F241" s="356">
        <v>0</v>
      </c>
      <c r="G241" s="356">
        <v>6</v>
      </c>
      <c r="H241" s="357">
        <f t="shared" si="12"/>
        <v>6</v>
      </c>
    </row>
    <row r="242" spans="1:15" s="189" customFormat="1" ht="15.4" customHeight="1">
      <c r="A242" s="193" t="s">
        <v>398</v>
      </c>
      <c r="B242" s="193" t="s">
        <v>3</v>
      </c>
      <c r="C242" s="193" t="s">
        <v>64</v>
      </c>
      <c r="D242" s="194" t="s">
        <v>12</v>
      </c>
      <c r="E242" s="195">
        <f>SUM(E239:E241)</f>
        <v>61.96</v>
      </c>
      <c r="F242" s="195">
        <f>SUM(F239:F241)</f>
        <v>22.74</v>
      </c>
      <c r="G242" s="195">
        <f>SUM(G239:G241)</f>
        <v>6</v>
      </c>
      <c r="H242" s="349">
        <f>SUM(E242:G242)</f>
        <v>90.7</v>
      </c>
    </row>
    <row r="243" spans="1:15" s="189" customFormat="1" ht="15.4" customHeight="1">
      <c r="A243" s="193" t="s">
        <v>398</v>
      </c>
      <c r="B243" s="193" t="s">
        <v>3</v>
      </c>
      <c r="C243" s="196" t="s">
        <v>414</v>
      </c>
      <c r="D243" s="197" t="s">
        <v>12</v>
      </c>
      <c r="E243" s="187">
        <f>E242</f>
        <v>61.96</v>
      </c>
      <c r="F243" s="187">
        <f>F242</f>
        <v>22.74</v>
      </c>
      <c r="G243" s="187">
        <f>G242</f>
        <v>6</v>
      </c>
      <c r="H243" s="354">
        <f>H242</f>
        <v>90.7</v>
      </c>
    </row>
    <row r="244" spans="1:15" s="50" customFormat="1" ht="15.4" customHeight="1">
      <c r="A244" s="69" t="s">
        <v>370</v>
      </c>
      <c r="B244" s="351" t="s">
        <v>354</v>
      </c>
      <c r="C244" s="69" t="s">
        <v>64</v>
      </c>
      <c r="D244" s="348" t="s">
        <v>9</v>
      </c>
      <c r="E244" s="346">
        <v>65.400000000000006</v>
      </c>
      <c r="F244" s="346">
        <v>0</v>
      </c>
      <c r="G244" s="346">
        <v>59.6</v>
      </c>
      <c r="H244" s="349">
        <f t="shared" ref="H244:H253" si="14">SUM(E244:G244)</f>
        <v>125</v>
      </c>
    </row>
    <row r="245" spans="1:15" s="50" customFormat="1" ht="15.4" customHeight="1">
      <c r="A245" s="69"/>
      <c r="B245" s="351" t="s">
        <v>358</v>
      </c>
      <c r="C245" s="69" t="s">
        <v>64</v>
      </c>
      <c r="D245" s="348" t="s">
        <v>9</v>
      </c>
      <c r="E245" s="346">
        <v>0</v>
      </c>
      <c r="F245" s="346">
        <v>0</v>
      </c>
      <c r="G245" s="346">
        <v>34.19</v>
      </c>
      <c r="H245" s="349">
        <f t="shared" si="14"/>
        <v>34.19</v>
      </c>
    </row>
    <row r="246" spans="1:15" s="50" customFormat="1" ht="15.4" customHeight="1">
      <c r="A246" s="69"/>
      <c r="B246" s="69" t="s">
        <v>355</v>
      </c>
      <c r="C246" s="69" t="s">
        <v>64</v>
      </c>
      <c r="D246" s="348" t="s">
        <v>9</v>
      </c>
      <c r="E246" s="346">
        <v>0</v>
      </c>
      <c r="F246" s="346">
        <v>0</v>
      </c>
      <c r="G246" s="346">
        <v>107.03</v>
      </c>
      <c r="H246" s="349">
        <f t="shared" si="14"/>
        <v>107.03</v>
      </c>
    </row>
    <row r="247" spans="1:15" s="50" customFormat="1" ht="15.4" customHeight="1">
      <c r="A247" s="69"/>
      <c r="B247" s="69" t="s">
        <v>353</v>
      </c>
      <c r="C247" s="69" t="s">
        <v>64</v>
      </c>
      <c r="D247" s="348" t="s">
        <v>9</v>
      </c>
      <c r="E247" s="346">
        <v>0</v>
      </c>
      <c r="F247" s="346">
        <v>0</v>
      </c>
      <c r="G247" s="346">
        <v>125</v>
      </c>
      <c r="H247" s="349">
        <f t="shared" si="14"/>
        <v>125</v>
      </c>
    </row>
    <row r="248" spans="1:15" s="50" customFormat="1" ht="15.4" customHeight="1">
      <c r="A248" s="69"/>
      <c r="B248" s="69" t="s">
        <v>352</v>
      </c>
      <c r="C248" s="69" t="s">
        <v>64</v>
      </c>
      <c r="D248" s="348" t="s">
        <v>9</v>
      </c>
      <c r="E248" s="346">
        <v>18.399999999999999</v>
      </c>
      <c r="F248" s="346">
        <v>16.649999999999999</v>
      </c>
      <c r="G248" s="346">
        <v>104.85</v>
      </c>
      <c r="H248" s="349">
        <f t="shared" si="14"/>
        <v>139.89999999999998</v>
      </c>
    </row>
    <row r="249" spans="1:15" s="50" customFormat="1" ht="15.4" customHeight="1">
      <c r="A249" s="69"/>
      <c r="B249" s="69" t="s">
        <v>363</v>
      </c>
      <c r="C249" s="69" t="s">
        <v>64</v>
      </c>
      <c r="D249" s="348" t="s">
        <v>9</v>
      </c>
      <c r="E249" s="346">
        <v>2.17</v>
      </c>
      <c r="F249" s="346">
        <v>0</v>
      </c>
      <c r="G249" s="346">
        <v>3.83</v>
      </c>
      <c r="H249" s="349">
        <f t="shared" si="14"/>
        <v>6</v>
      </c>
    </row>
    <row r="250" spans="1:15" s="50" customFormat="1" ht="15.4" customHeight="1">
      <c r="A250" s="69"/>
      <c r="B250" s="69" t="s">
        <v>360</v>
      </c>
      <c r="C250" s="69" t="s">
        <v>64</v>
      </c>
      <c r="D250" s="348" t="s">
        <v>9</v>
      </c>
      <c r="E250" s="346">
        <v>0</v>
      </c>
      <c r="F250" s="346">
        <v>0</v>
      </c>
      <c r="G250" s="346">
        <v>10.1</v>
      </c>
      <c r="H250" s="349">
        <f t="shared" si="14"/>
        <v>10.1</v>
      </c>
      <c r="L250" s="200"/>
      <c r="M250" s="200"/>
      <c r="N250" s="200"/>
      <c r="O250" s="200"/>
    </row>
    <row r="251" spans="1:15" s="50" customFormat="1" ht="15.4" customHeight="1">
      <c r="A251" s="69"/>
      <c r="B251" s="69" t="s">
        <v>359</v>
      </c>
      <c r="C251" s="69" t="s">
        <v>64</v>
      </c>
      <c r="D251" s="348" t="s">
        <v>9</v>
      </c>
      <c r="E251" s="346">
        <v>11.01</v>
      </c>
      <c r="F251" s="346">
        <v>0</v>
      </c>
      <c r="G251" s="346">
        <v>22.65</v>
      </c>
      <c r="H251" s="349">
        <f t="shared" si="14"/>
        <v>33.659999999999997</v>
      </c>
    </row>
    <row r="252" spans="1:15" s="50" customFormat="1" ht="15.4" customHeight="1">
      <c r="A252" s="69"/>
      <c r="B252" s="69" t="s">
        <v>367</v>
      </c>
      <c r="C252" s="69" t="s">
        <v>64</v>
      </c>
      <c r="D252" s="348" t="s">
        <v>9</v>
      </c>
      <c r="E252" s="346">
        <v>0</v>
      </c>
      <c r="F252" s="346">
        <v>0</v>
      </c>
      <c r="G252" s="346">
        <v>2.34</v>
      </c>
      <c r="H252" s="349">
        <f t="shared" si="14"/>
        <v>2.34</v>
      </c>
    </row>
    <row r="253" spans="1:15" s="189" customFormat="1" ht="15.4" customHeight="1">
      <c r="A253" s="193" t="s">
        <v>370</v>
      </c>
      <c r="B253" s="193" t="s">
        <v>3</v>
      </c>
      <c r="C253" s="193" t="s">
        <v>64</v>
      </c>
      <c r="D253" s="194" t="s">
        <v>12</v>
      </c>
      <c r="E253" s="195">
        <f>E252+E245+E251+E250+E249+E248+E247+E246+E244</f>
        <v>96.98</v>
      </c>
      <c r="F253" s="195">
        <f>F252+F245+F251+F250+F249+F248+F247+F246+F244</f>
        <v>16.649999999999999</v>
      </c>
      <c r="G253" s="195">
        <f>G252+G245+G251+G250+G249+G248+G247+G246+G244</f>
        <v>469.59000000000003</v>
      </c>
      <c r="H253" s="349">
        <f t="shared" si="14"/>
        <v>583.22</v>
      </c>
    </row>
    <row r="254" spans="1:15" s="189" customFormat="1" ht="15.4" customHeight="1">
      <c r="A254" s="193" t="s">
        <v>370</v>
      </c>
      <c r="B254" s="193" t="s">
        <v>3</v>
      </c>
      <c r="C254" s="196" t="s">
        <v>414</v>
      </c>
      <c r="D254" s="197" t="s">
        <v>12</v>
      </c>
      <c r="E254" s="187">
        <f>E253</f>
        <v>96.98</v>
      </c>
      <c r="F254" s="187">
        <f>F253</f>
        <v>16.649999999999999</v>
      </c>
      <c r="G254" s="187">
        <f>G253</f>
        <v>469.59000000000003</v>
      </c>
      <c r="H254" s="188">
        <f>H253</f>
        <v>583.22</v>
      </c>
    </row>
    <row r="255" spans="1:15" s="50" customFormat="1" ht="15.4" customHeight="1">
      <c r="A255" s="69" t="s">
        <v>371</v>
      </c>
      <c r="B255" s="69" t="s">
        <v>361</v>
      </c>
      <c r="C255" s="69" t="s">
        <v>64</v>
      </c>
      <c r="D255" s="348" t="s">
        <v>9</v>
      </c>
      <c r="E255" s="346">
        <v>5.5</v>
      </c>
      <c r="F255" s="346">
        <v>0</v>
      </c>
      <c r="G255" s="346">
        <v>4.5</v>
      </c>
      <c r="H255" s="349">
        <f t="shared" ref="H255:H260" si="15">SUM(E255:G255)</f>
        <v>10</v>
      </c>
    </row>
    <row r="256" spans="1:15" s="50" customFormat="1" ht="15.4" customHeight="1">
      <c r="A256" s="69"/>
      <c r="B256" s="69" t="s">
        <v>368</v>
      </c>
      <c r="C256" s="69" t="s">
        <v>64</v>
      </c>
      <c r="D256" s="348" t="s">
        <v>9</v>
      </c>
      <c r="E256" s="346">
        <v>2</v>
      </c>
      <c r="F256" s="346">
        <v>21.83</v>
      </c>
      <c r="G256" s="346">
        <v>109.26</v>
      </c>
      <c r="H256" s="349">
        <f t="shared" si="15"/>
        <v>133.09</v>
      </c>
    </row>
    <row r="257" spans="1:14" s="50" customFormat="1" ht="15.4" customHeight="1">
      <c r="A257" s="69"/>
      <c r="B257" s="69" t="s">
        <v>366</v>
      </c>
      <c r="C257" s="69" t="s">
        <v>64</v>
      </c>
      <c r="D257" s="348" t="s">
        <v>9</v>
      </c>
      <c r="E257" s="346">
        <v>1.26</v>
      </c>
      <c r="F257" s="346">
        <v>0</v>
      </c>
      <c r="G257" s="346">
        <v>33.9</v>
      </c>
      <c r="H257" s="349">
        <f t="shared" si="15"/>
        <v>35.159999999999997</v>
      </c>
    </row>
    <row r="258" spans="1:14" s="50" customFormat="1" ht="15.4" customHeight="1">
      <c r="A258" s="69"/>
      <c r="B258" s="69" t="s">
        <v>362</v>
      </c>
      <c r="C258" s="69" t="s">
        <v>64</v>
      </c>
      <c r="D258" s="348" t="s">
        <v>9</v>
      </c>
      <c r="E258" s="346">
        <v>0</v>
      </c>
      <c r="F258" s="346">
        <v>0</v>
      </c>
      <c r="G258" s="346">
        <v>6.6</v>
      </c>
      <c r="H258" s="349">
        <f t="shared" si="15"/>
        <v>6.6</v>
      </c>
    </row>
    <row r="259" spans="1:14" s="50" customFormat="1" ht="15.4" customHeight="1">
      <c r="A259" s="69"/>
      <c r="B259" s="69" t="s">
        <v>444</v>
      </c>
      <c r="C259" s="69" t="s">
        <v>64</v>
      </c>
      <c r="D259" s="348" t="s">
        <v>9</v>
      </c>
      <c r="E259" s="346">
        <v>0</v>
      </c>
      <c r="F259" s="346">
        <v>0</v>
      </c>
      <c r="G259" s="346">
        <v>31.89</v>
      </c>
      <c r="H259" s="349">
        <f t="shared" si="15"/>
        <v>31.89</v>
      </c>
    </row>
    <row r="260" spans="1:14" s="50" customFormat="1" ht="15.4" customHeight="1">
      <c r="A260" s="69"/>
      <c r="B260" s="69" t="s">
        <v>350</v>
      </c>
      <c r="C260" s="69" t="s">
        <v>64</v>
      </c>
      <c r="D260" s="348" t="s">
        <v>9</v>
      </c>
      <c r="E260" s="346">
        <v>0</v>
      </c>
      <c r="F260" s="346">
        <v>0</v>
      </c>
      <c r="G260" s="346">
        <v>293.47000000000003</v>
      </c>
      <c r="H260" s="349">
        <f t="shared" si="15"/>
        <v>293.47000000000003</v>
      </c>
    </row>
    <row r="261" spans="1:14" s="189" customFormat="1" ht="15.4" customHeight="1">
      <c r="A261" s="193" t="s">
        <v>371</v>
      </c>
      <c r="B261" s="193" t="s">
        <v>3</v>
      </c>
      <c r="C261" s="193" t="s">
        <v>64</v>
      </c>
      <c r="D261" s="194" t="s">
        <v>12</v>
      </c>
      <c r="E261" s="195">
        <f>E258+E257+E256+E255+E260</f>
        <v>8.76</v>
      </c>
      <c r="F261" s="195">
        <f>F258+F257+F256+F255+F260</f>
        <v>21.83</v>
      </c>
      <c r="G261" s="195">
        <f>G258+G257+G256+G255+G260+G259</f>
        <v>479.62</v>
      </c>
      <c r="H261" s="195">
        <f>H258+H257+H256+H255+H260+H259</f>
        <v>510.21000000000004</v>
      </c>
    </row>
    <row r="262" spans="1:14" s="189" customFormat="1" ht="15.4" customHeight="1">
      <c r="A262" s="193" t="s">
        <v>371</v>
      </c>
      <c r="B262" s="193" t="s">
        <v>3</v>
      </c>
      <c r="C262" s="196" t="s">
        <v>414</v>
      </c>
      <c r="D262" s="197" t="s">
        <v>12</v>
      </c>
      <c r="E262" s="187">
        <f>E261</f>
        <v>8.76</v>
      </c>
      <c r="F262" s="187">
        <f>F261</f>
        <v>21.83</v>
      </c>
      <c r="G262" s="187">
        <f>G261</f>
        <v>479.62</v>
      </c>
      <c r="H262" s="188">
        <f>H261</f>
        <v>510.21000000000004</v>
      </c>
    </row>
    <row r="263" spans="1:14" s="189" customFormat="1" ht="15.4" customHeight="1">
      <c r="A263" s="193"/>
      <c r="B263" s="193"/>
      <c r="C263" s="193"/>
      <c r="D263" s="194"/>
      <c r="E263" s="195"/>
      <c r="F263" s="195"/>
      <c r="G263" s="195"/>
      <c r="H263" s="350"/>
    </row>
    <row r="264" spans="1:14" s="189" customFormat="1" ht="18.600000000000001" customHeight="1">
      <c r="A264" s="193" t="s">
        <v>420</v>
      </c>
      <c r="B264" s="193" t="s">
        <v>3</v>
      </c>
      <c r="C264" s="193" t="s">
        <v>57</v>
      </c>
      <c r="D264" s="194" t="s">
        <v>12</v>
      </c>
      <c r="E264" s="195">
        <f>SUMIFS(E$6:E$262,$B$6:$B$262,$B264,$C$6:$C$262,$C264)</f>
        <v>5132.6500000000005</v>
      </c>
      <c r="F264" s="195">
        <f t="shared" ref="E264:H268" si="16">SUMIFS(F$6:F$262,$B$6:$B$262,$B264,$C$6:$C$262,$C264)</f>
        <v>310.76</v>
      </c>
      <c r="G264" s="195">
        <f t="shared" si="16"/>
        <v>0</v>
      </c>
      <c r="H264" s="195">
        <f>SUMIFS(H$6:H$262,$B$6:$B$262,$B264,$C$6:$C$262,$C264)</f>
        <v>5443.4100000000008</v>
      </c>
      <c r="M264" s="50"/>
      <c r="N264" s="131"/>
    </row>
    <row r="265" spans="1:14" s="189" customFormat="1" ht="18.600000000000001" customHeight="1">
      <c r="A265" s="193" t="s">
        <v>415</v>
      </c>
      <c r="B265" s="193" t="s">
        <v>3</v>
      </c>
      <c r="C265" s="193" t="s">
        <v>58</v>
      </c>
      <c r="D265" s="194" t="s">
        <v>12</v>
      </c>
      <c r="E265" s="195">
        <f t="shared" si="16"/>
        <v>17815.46</v>
      </c>
      <c r="F265" s="195">
        <f t="shared" si="16"/>
        <v>10394.950000000001</v>
      </c>
      <c r="G265" s="195">
        <f t="shared" si="16"/>
        <v>1921.6799999999996</v>
      </c>
      <c r="H265" s="195">
        <f>SUMIFS(H$6:H$262,$B$6:$B$262,$B265,$C$6:$C$262,$C265)</f>
        <v>30132.09</v>
      </c>
      <c r="M265" s="50"/>
      <c r="N265" s="131"/>
    </row>
    <row r="266" spans="1:14" s="189" customFormat="1" ht="18.600000000000001" customHeight="1">
      <c r="A266" s="193" t="s">
        <v>415</v>
      </c>
      <c r="B266" s="193" t="s">
        <v>3</v>
      </c>
      <c r="C266" s="193" t="s">
        <v>60</v>
      </c>
      <c r="D266" s="194" t="s">
        <v>12</v>
      </c>
      <c r="E266" s="195">
        <f t="shared" si="16"/>
        <v>529.67999999999995</v>
      </c>
      <c r="F266" s="195">
        <f t="shared" si="16"/>
        <v>1081.4700000000003</v>
      </c>
      <c r="G266" s="195">
        <f t="shared" si="16"/>
        <v>186.32999999999998</v>
      </c>
      <c r="H266" s="195">
        <f>SUMIFS(H$6:H$262,$B$6:$B$262,$B266,$C$6:$C$262,$C266)</f>
        <v>1797.4800000000002</v>
      </c>
      <c r="M266" s="50"/>
      <c r="N266" s="131"/>
    </row>
    <row r="267" spans="1:14" s="189" customFormat="1" ht="18.600000000000001" customHeight="1">
      <c r="A267" s="193" t="s">
        <v>415</v>
      </c>
      <c r="B267" s="193" t="s">
        <v>3</v>
      </c>
      <c r="C267" s="193" t="s">
        <v>59</v>
      </c>
      <c r="D267" s="194" t="s">
        <v>12</v>
      </c>
      <c r="E267" s="195">
        <f t="shared" si="16"/>
        <v>196302.07</v>
      </c>
      <c r="F267" s="195">
        <f t="shared" si="16"/>
        <v>137156.94999999998</v>
      </c>
      <c r="G267" s="195">
        <f t="shared" si="16"/>
        <v>28188.799999999999</v>
      </c>
      <c r="H267" s="195">
        <f t="shared" si="16"/>
        <v>361647.81999999995</v>
      </c>
      <c r="M267" s="50"/>
      <c r="N267" s="131"/>
    </row>
    <row r="268" spans="1:14" s="189" customFormat="1" ht="18.600000000000001" customHeight="1">
      <c r="A268" s="193" t="s">
        <v>415</v>
      </c>
      <c r="B268" s="193" t="s">
        <v>3</v>
      </c>
      <c r="C268" s="193" t="s">
        <v>64</v>
      </c>
      <c r="D268" s="194" t="s">
        <v>12</v>
      </c>
      <c r="E268" s="195">
        <f t="shared" si="16"/>
        <v>632.48</v>
      </c>
      <c r="F268" s="195">
        <f t="shared" si="16"/>
        <v>103.93999999999998</v>
      </c>
      <c r="G268" s="195">
        <f t="shared" si="16"/>
        <v>958.23</v>
      </c>
      <c r="H268" s="195">
        <f t="shared" si="16"/>
        <v>1694.65</v>
      </c>
      <c r="M268" s="50"/>
      <c r="N268" s="131"/>
    </row>
    <row r="269" spans="1:14" s="189" customFormat="1" ht="18.600000000000001" customHeight="1">
      <c r="A269" s="196" t="s">
        <v>415</v>
      </c>
      <c r="B269" s="418" t="s">
        <v>75</v>
      </c>
      <c r="C269" s="418"/>
      <c r="D269" s="197" t="s">
        <v>12</v>
      </c>
      <c r="E269" s="187">
        <f>SUM(E264:E268)</f>
        <v>220412.34000000003</v>
      </c>
      <c r="F269" s="187">
        <f>SUM(F264:F268)</f>
        <v>149048.06999999998</v>
      </c>
      <c r="G269" s="187">
        <f>SUM(G264:G268)</f>
        <v>31255.039999999997</v>
      </c>
      <c r="H269" s="187">
        <f>SUM(H264:H268)</f>
        <v>400715.44999999995</v>
      </c>
      <c r="J269" s="201"/>
      <c r="M269" s="50"/>
      <c r="N269" s="50"/>
    </row>
    <row r="270" spans="1:14" s="189" customFormat="1" ht="15.4" customHeight="1">
      <c r="A270" s="193"/>
      <c r="B270" s="193"/>
      <c r="C270" s="193"/>
      <c r="D270" s="194"/>
      <c r="E270" s="195"/>
      <c r="F270" s="195"/>
      <c r="G270" s="195"/>
      <c r="H270" s="195"/>
      <c r="J270" s="201"/>
    </row>
    <row r="271" spans="1:14" s="189" customFormat="1" ht="18" customHeight="1">
      <c r="A271" s="196" t="s">
        <v>420</v>
      </c>
      <c r="B271" s="417" t="s">
        <v>416</v>
      </c>
      <c r="C271" s="417"/>
      <c r="D271" s="197" t="s">
        <v>12</v>
      </c>
      <c r="E271" s="187">
        <f>E268</f>
        <v>632.48</v>
      </c>
      <c r="F271" s="187">
        <f>F268</f>
        <v>103.93999999999998</v>
      </c>
      <c r="G271" s="187">
        <f>G268</f>
        <v>958.23</v>
      </c>
      <c r="H271" s="188">
        <f>H268</f>
        <v>1694.65</v>
      </c>
      <c r="J271" s="201"/>
    </row>
    <row r="272" spans="1:14" s="189" customFormat="1" ht="18" customHeight="1">
      <c r="A272" s="196"/>
      <c r="B272" s="417" t="s">
        <v>417</v>
      </c>
      <c r="C272" s="417"/>
      <c r="D272" s="197" t="s">
        <v>12</v>
      </c>
      <c r="E272" s="187">
        <f>E273-E271</f>
        <v>219779.86000000002</v>
      </c>
      <c r="F272" s="187">
        <f>F273-F271</f>
        <v>148944.12999999998</v>
      </c>
      <c r="G272" s="187">
        <f>G273-G271</f>
        <v>30296.809999999998</v>
      </c>
      <c r="H272" s="188">
        <f>H273-H271</f>
        <v>399020.79999999993</v>
      </c>
      <c r="J272" s="201"/>
    </row>
    <row r="273" spans="1:8" s="189" customFormat="1" ht="18" customHeight="1">
      <c r="A273" s="196"/>
      <c r="B273" s="418" t="s">
        <v>75</v>
      </c>
      <c r="C273" s="418"/>
      <c r="D273" s="197" t="s">
        <v>12</v>
      </c>
      <c r="E273" s="187">
        <f>E269</f>
        <v>220412.34000000003</v>
      </c>
      <c r="F273" s="187">
        <f t="shared" ref="F273:H273" si="17">F269</f>
        <v>149048.06999999998</v>
      </c>
      <c r="G273" s="187">
        <f t="shared" si="17"/>
        <v>31255.039999999997</v>
      </c>
      <c r="H273" s="187">
        <f t="shared" si="17"/>
        <v>400715.44999999995</v>
      </c>
    </row>
    <row r="274" spans="1:8" s="61" customFormat="1" ht="15.4" customHeight="1">
      <c r="A274" s="202" t="s">
        <v>180</v>
      </c>
      <c r="B274" s="190"/>
      <c r="C274" s="204"/>
      <c r="D274" s="205"/>
      <c r="E274" s="68"/>
      <c r="F274" s="68"/>
      <c r="G274" s="68"/>
      <c r="H274" s="203" t="s">
        <v>15</v>
      </c>
    </row>
    <row r="275" spans="1:8" ht="8.4499999999999993" customHeight="1" thickBot="1">
      <c r="A275" s="142"/>
      <c r="B275" s="143"/>
      <c r="C275" s="143"/>
      <c r="D275" s="144"/>
      <c r="E275" s="145"/>
      <c r="F275" s="145"/>
      <c r="G275" s="145"/>
      <c r="H275" s="146"/>
    </row>
    <row r="276" spans="1:8">
      <c r="H276" s="150"/>
    </row>
    <row r="277" spans="1:8">
      <c r="E277" s="149"/>
      <c r="H277" s="150"/>
    </row>
    <row r="278" spans="1:8">
      <c r="C278" s="240"/>
      <c r="D278" s="241"/>
      <c r="E278" s="242"/>
      <c r="F278" s="242"/>
    </row>
    <row r="279" spans="1:8">
      <c r="C279" s="243"/>
      <c r="D279" s="243"/>
      <c r="E279" s="243"/>
      <c r="H279" s="150"/>
    </row>
    <row r="281" spans="1:8">
      <c r="H281" s="150"/>
    </row>
    <row r="282" spans="1:8">
      <c r="H282" s="150"/>
    </row>
    <row r="283" spans="1:8">
      <c r="H283" s="150"/>
    </row>
    <row r="286" spans="1:8">
      <c r="H286" s="150"/>
    </row>
  </sheetData>
  <mergeCells count="12">
    <mergeCell ref="B271:C271"/>
    <mergeCell ref="B272:C272"/>
    <mergeCell ref="B273:C273"/>
    <mergeCell ref="B269:C269"/>
    <mergeCell ref="E3:H3"/>
    <mergeCell ref="B239:B240"/>
    <mergeCell ref="A1:H1"/>
    <mergeCell ref="A3:A4"/>
    <mergeCell ref="B3:B4"/>
    <mergeCell ref="C3:C4"/>
    <mergeCell ref="D3:D4"/>
    <mergeCell ref="A2:H2"/>
  </mergeCells>
  <phoneticPr fontId="7" type="noConversion"/>
  <printOptions horizontalCentered="1"/>
  <pageMargins left="0.39370078740157483" right="0.39370078740157483" top="0.59055118110236227" bottom="0.49" header="0.19685039370078741" footer="0.19685039370078741"/>
  <pageSetup paperSize="9" scale="98" firstPageNumber="3" orientation="portrait" useFirstPageNumber="1" r:id="rId1"/>
  <headerFooter differentOddEven="1" scaleWithDoc="0" alignWithMargins="0"/>
  <rowBreaks count="5" manualBreakCount="5">
    <brk id="50" max="16383" man="1"/>
    <brk id="93" max="16383" man="1"/>
    <brk id="147" max="16383" man="1"/>
    <brk id="191" max="16383" man="1"/>
    <brk id="2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rgb="FF92D050"/>
  </sheetPr>
  <dimension ref="A1:Q138"/>
  <sheetViews>
    <sheetView zoomScale="115" zoomScaleNormal="115" zoomScaleSheetLayoutView="115" workbookViewId="0">
      <selection activeCell="L8" sqref="L8"/>
    </sheetView>
  </sheetViews>
  <sheetFormatPr defaultColWidth="8" defaultRowHeight="12.4" customHeight="1"/>
  <cols>
    <col min="1" max="1" width="15.125" style="59" customWidth="1"/>
    <col min="2" max="2" width="19.5" style="59" customWidth="1"/>
    <col min="3" max="4" width="13.375" style="51" customWidth="1"/>
    <col min="5" max="5" width="13.375" style="67" customWidth="1"/>
    <col min="6" max="6" width="13.375" style="68" customWidth="1"/>
    <col min="7" max="7" width="8.375" style="50" customWidth="1"/>
    <col min="8" max="8" width="10" style="50" customWidth="1"/>
    <col min="9" max="9" width="8.25" style="50" bestFit="1" customWidth="1"/>
    <col min="10" max="10" width="8.125" style="50" bestFit="1" customWidth="1"/>
    <col min="11" max="11" width="8.25" style="50" bestFit="1" customWidth="1"/>
    <col min="12" max="12" width="10.375" style="50" bestFit="1" customWidth="1"/>
    <col min="13" max="16384" width="8" style="50"/>
  </cols>
  <sheetData>
    <row r="1" spans="1:12" s="114" customFormat="1" ht="19.899999999999999" customHeight="1">
      <c r="A1" s="421" t="s">
        <v>535</v>
      </c>
      <c r="B1" s="422"/>
      <c r="C1" s="422"/>
      <c r="D1" s="422"/>
      <c r="E1" s="422"/>
      <c r="F1" s="422"/>
      <c r="G1" s="362"/>
      <c r="H1" s="113"/>
      <c r="I1" s="113"/>
      <c r="J1" s="113"/>
      <c r="K1" s="113"/>
      <c r="L1" s="113"/>
    </row>
    <row r="2" spans="1:12" s="114" customFormat="1" ht="12.75" customHeight="1">
      <c r="A2" s="423" t="s">
        <v>438</v>
      </c>
      <c r="B2" s="424"/>
      <c r="C2" s="424"/>
      <c r="D2" s="424"/>
      <c r="E2" s="424"/>
      <c r="F2" s="424"/>
      <c r="G2" s="362"/>
      <c r="H2" s="113"/>
      <c r="I2" s="113"/>
      <c r="J2" s="113"/>
      <c r="K2" s="113"/>
      <c r="L2" s="113"/>
    </row>
    <row r="3" spans="1:12" s="61" customFormat="1" ht="17.649999999999999" customHeight="1">
      <c r="A3" s="344" t="s">
        <v>8</v>
      </c>
      <c r="B3" s="412" t="s">
        <v>272</v>
      </c>
      <c r="C3" s="419" t="s">
        <v>421</v>
      </c>
      <c r="D3" s="419"/>
      <c r="E3" s="419"/>
      <c r="F3" s="419"/>
    </row>
    <row r="4" spans="1:12" ht="16.5" customHeight="1">
      <c r="A4" s="344" t="s">
        <v>61</v>
      </c>
      <c r="B4" s="412"/>
      <c r="C4" s="250" t="s">
        <v>1</v>
      </c>
      <c r="D4" s="250" t="s">
        <v>0</v>
      </c>
      <c r="E4" s="250" t="s">
        <v>2</v>
      </c>
      <c r="F4" s="345" t="s">
        <v>3</v>
      </c>
    </row>
    <row r="5" spans="1:12" ht="16.5" customHeight="1">
      <c r="A5" s="77" t="s">
        <v>248</v>
      </c>
      <c r="B5" s="77" t="s">
        <v>249</v>
      </c>
      <c r="C5" s="78" t="s">
        <v>250</v>
      </c>
      <c r="D5" s="78" t="s">
        <v>251</v>
      </c>
      <c r="E5" s="78" t="s">
        <v>252</v>
      </c>
      <c r="F5" s="78" t="s">
        <v>253</v>
      </c>
    </row>
    <row r="6" spans="1:12" ht="14.1" customHeight="1">
      <c r="A6" s="69" t="s">
        <v>9</v>
      </c>
      <c r="B6" s="346" t="s">
        <v>57</v>
      </c>
      <c r="C6" s="346">
        <v>2.21</v>
      </c>
      <c r="D6" s="346">
        <v>0</v>
      </c>
      <c r="E6" s="346">
        <v>0</v>
      </c>
      <c r="F6" s="195">
        <f t="shared" ref="F6:F29" si="0">SUM(C6:E6)</f>
        <v>2.21</v>
      </c>
    </row>
    <row r="7" spans="1:12" ht="14.1" customHeight="1">
      <c r="A7" s="69" t="s">
        <v>13</v>
      </c>
      <c r="B7" s="346" t="s">
        <v>57</v>
      </c>
      <c r="C7" s="346">
        <v>4509.2700000000004</v>
      </c>
      <c r="D7" s="346">
        <v>87.28</v>
      </c>
      <c r="E7" s="346">
        <v>0</v>
      </c>
      <c r="F7" s="195">
        <f t="shared" si="0"/>
        <v>4596.55</v>
      </c>
    </row>
    <row r="8" spans="1:12" ht="14.1" customHeight="1">
      <c r="A8" s="69" t="s">
        <v>10</v>
      </c>
      <c r="B8" s="346" t="s">
        <v>57</v>
      </c>
      <c r="C8" s="346">
        <v>0.34</v>
      </c>
      <c r="D8" s="346">
        <v>0</v>
      </c>
      <c r="E8" s="346">
        <v>0</v>
      </c>
      <c r="F8" s="195">
        <f t="shared" si="0"/>
        <v>0.34</v>
      </c>
    </row>
    <row r="9" spans="1:12" ht="14.1" customHeight="1">
      <c r="A9" s="69" t="s">
        <v>11</v>
      </c>
      <c r="B9" s="346" t="s">
        <v>57</v>
      </c>
      <c r="C9" s="346">
        <v>620.83000000000004</v>
      </c>
      <c r="D9" s="346">
        <v>223.48</v>
      </c>
      <c r="E9" s="346">
        <v>0</v>
      </c>
      <c r="F9" s="195">
        <f t="shared" si="0"/>
        <v>844.31000000000006</v>
      </c>
    </row>
    <row r="10" spans="1:12" ht="14.1" customHeight="1">
      <c r="A10" s="185" t="s">
        <v>12</v>
      </c>
      <c r="B10" s="185" t="s">
        <v>3</v>
      </c>
      <c r="C10" s="347">
        <f>SUM(C6:C9)</f>
        <v>5132.6500000000005</v>
      </c>
      <c r="D10" s="347">
        <f t="shared" ref="D10:F10" si="1">SUM(D6:D9)</f>
        <v>310.76</v>
      </c>
      <c r="E10" s="347">
        <f t="shared" si="1"/>
        <v>0</v>
      </c>
      <c r="F10" s="187">
        <f t="shared" si="1"/>
        <v>5443.4100000000008</v>
      </c>
    </row>
    <row r="11" spans="1:12" ht="14.1" customHeight="1">
      <c r="A11" s="69" t="s">
        <v>9</v>
      </c>
      <c r="B11" s="346" t="s">
        <v>58</v>
      </c>
      <c r="C11" s="346">
        <v>8749.31</v>
      </c>
      <c r="D11" s="346">
        <v>3767.57</v>
      </c>
      <c r="E11" s="346">
        <v>35.47</v>
      </c>
      <c r="F11" s="195">
        <f t="shared" si="0"/>
        <v>12552.349999999999</v>
      </c>
    </row>
    <row r="12" spans="1:12" ht="14.1" customHeight="1">
      <c r="A12" s="69" t="s">
        <v>13</v>
      </c>
      <c r="B12" s="346" t="s">
        <v>58</v>
      </c>
      <c r="C12" s="346">
        <v>4644.67</v>
      </c>
      <c r="D12" s="346">
        <v>0</v>
      </c>
      <c r="E12" s="346">
        <v>0</v>
      </c>
      <c r="F12" s="195">
        <f t="shared" si="0"/>
        <v>4644.67</v>
      </c>
    </row>
    <row r="13" spans="1:12" ht="14.1" customHeight="1">
      <c r="A13" s="69" t="s">
        <v>10</v>
      </c>
      <c r="B13" s="346" t="s">
        <v>58</v>
      </c>
      <c r="C13" s="346">
        <v>2498.09</v>
      </c>
      <c r="D13" s="346">
        <v>4385.75</v>
      </c>
      <c r="E13" s="346">
        <v>678.97</v>
      </c>
      <c r="F13" s="195">
        <f t="shared" si="0"/>
        <v>7562.81</v>
      </c>
    </row>
    <row r="14" spans="1:12" ht="14.1" customHeight="1">
      <c r="A14" s="69" t="s">
        <v>11</v>
      </c>
      <c r="B14" s="346" t="s">
        <v>58</v>
      </c>
      <c r="C14" s="346">
        <v>1923.39</v>
      </c>
      <c r="D14" s="346">
        <v>2241.63</v>
      </c>
      <c r="E14" s="346">
        <v>1207.24</v>
      </c>
      <c r="F14" s="195">
        <f t="shared" si="0"/>
        <v>5372.26</v>
      </c>
    </row>
    <row r="15" spans="1:12" ht="14.1" customHeight="1">
      <c r="A15" s="185" t="s">
        <v>12</v>
      </c>
      <c r="B15" s="185" t="s">
        <v>3</v>
      </c>
      <c r="C15" s="347">
        <f>SUM(C11:C14)</f>
        <v>17815.46</v>
      </c>
      <c r="D15" s="347">
        <f t="shared" ref="D15:F15" si="2">SUM(D11:D14)</f>
        <v>10394.950000000001</v>
      </c>
      <c r="E15" s="347">
        <f t="shared" si="2"/>
        <v>1921.68</v>
      </c>
      <c r="F15" s="187">
        <f t="shared" si="2"/>
        <v>30132.089999999997</v>
      </c>
    </row>
    <row r="16" spans="1:12" ht="14.1" customHeight="1">
      <c r="A16" s="69" t="s">
        <v>9</v>
      </c>
      <c r="B16" s="346" t="s">
        <v>60</v>
      </c>
      <c r="C16" s="346">
        <v>340.42</v>
      </c>
      <c r="D16" s="346">
        <v>125.8</v>
      </c>
      <c r="E16" s="346">
        <v>0.55000000000000004</v>
      </c>
      <c r="F16" s="195">
        <f t="shared" si="0"/>
        <v>466.77000000000004</v>
      </c>
      <c r="I16" s="150"/>
      <c r="J16" s="150"/>
      <c r="K16" s="150"/>
      <c r="L16" s="150"/>
    </row>
    <row r="17" spans="1:17" ht="14.1" customHeight="1">
      <c r="A17" s="69" t="s">
        <v>13</v>
      </c>
      <c r="B17" s="346" t="s">
        <v>60</v>
      </c>
      <c r="C17" s="346">
        <f>SUMIFS('2.3'!E$6:E$262,'2.3'!$D$6:$D$262,$A17,'2.3'!$C$6:$C$262,$B17)</f>
        <v>0</v>
      </c>
      <c r="D17" s="346">
        <f>SUMIFS('2.3'!F$6:F$262,'2.3'!$D$6:$D$262,$A17,'2.3'!$C$6:$C$262,$B17)</f>
        <v>0</v>
      </c>
      <c r="E17" s="346">
        <f>SUMIFS('2.3'!G$6:G$262,'2.3'!$D$6:$D$262,$A17,'2.3'!$C$6:$C$262,$B17)</f>
        <v>0</v>
      </c>
      <c r="F17" s="195">
        <f t="shared" si="0"/>
        <v>0</v>
      </c>
      <c r="I17" s="150"/>
      <c r="J17" s="150"/>
      <c r="K17" s="150"/>
      <c r="L17" s="150"/>
      <c r="Q17" s="50" t="s">
        <v>56</v>
      </c>
    </row>
    <row r="18" spans="1:17" ht="14.1" customHeight="1">
      <c r="A18" s="69" t="s">
        <v>10</v>
      </c>
      <c r="B18" s="346" t="s">
        <v>60</v>
      </c>
      <c r="C18" s="346">
        <v>130.19</v>
      </c>
      <c r="D18" s="346">
        <v>659.82</v>
      </c>
      <c r="E18" s="346">
        <v>58.09</v>
      </c>
      <c r="F18" s="195">
        <f t="shared" si="0"/>
        <v>848.1</v>
      </c>
      <c r="I18" s="150"/>
      <c r="J18" s="150"/>
      <c r="K18" s="150"/>
      <c r="L18" s="150"/>
    </row>
    <row r="19" spans="1:17" ht="14.1" customHeight="1">
      <c r="A19" s="69" t="s">
        <v>11</v>
      </c>
      <c r="B19" s="346" t="s">
        <v>60</v>
      </c>
      <c r="C19" s="346">
        <v>59.07</v>
      </c>
      <c r="D19" s="346">
        <v>295.85000000000002</v>
      </c>
      <c r="E19" s="346">
        <v>127.69</v>
      </c>
      <c r="F19" s="195">
        <f t="shared" si="0"/>
        <v>482.61</v>
      </c>
      <c r="I19" s="150"/>
      <c r="J19" s="150"/>
      <c r="K19" s="150"/>
      <c r="L19" s="150"/>
    </row>
    <row r="20" spans="1:17" ht="14.1" customHeight="1">
      <c r="A20" s="185" t="s">
        <v>12</v>
      </c>
      <c r="B20" s="185" t="s">
        <v>3</v>
      </c>
      <c r="C20" s="347">
        <f>SUM(C16:C19)</f>
        <v>529.68000000000006</v>
      </c>
      <c r="D20" s="347">
        <f t="shared" ref="D20:F20" si="3">SUM(D16:D19)</f>
        <v>1081.47</v>
      </c>
      <c r="E20" s="347">
        <f t="shared" si="3"/>
        <v>186.32999999999998</v>
      </c>
      <c r="F20" s="187">
        <f t="shared" si="3"/>
        <v>1797.48</v>
      </c>
    </row>
    <row r="21" spans="1:17" ht="14.1" customHeight="1">
      <c r="A21" s="69" t="s">
        <v>9</v>
      </c>
      <c r="B21" s="346" t="s">
        <v>64</v>
      </c>
      <c r="C21" s="346">
        <v>446.16</v>
      </c>
      <c r="D21" s="346">
        <v>87.79</v>
      </c>
      <c r="E21" s="346">
        <v>958.23</v>
      </c>
      <c r="F21" s="195">
        <f t="shared" si="0"/>
        <v>1492.18</v>
      </c>
    </row>
    <row r="22" spans="1:17" ht="14.1" customHeight="1">
      <c r="A22" s="69" t="s">
        <v>13</v>
      </c>
      <c r="B22" s="346" t="s">
        <v>64</v>
      </c>
      <c r="C22" s="346">
        <f>SUMIFS('2.3'!E$6:E$262,'2.3'!$D$6:$D$262,$A22,'2.3'!$C$6:$C$262,$B22)</f>
        <v>0</v>
      </c>
      <c r="D22" s="346">
        <f>SUMIFS('2.3'!F$6:F$262,'2.3'!$D$6:$D$262,$A22,'2.3'!$C$6:$C$262,$B22)</f>
        <v>0</v>
      </c>
      <c r="E22" s="346">
        <f>SUMIFS('2.3'!G$6:G$262,'2.3'!$D$6:$D$262,$A22,'2.3'!$C$6:$C$262,$B22)</f>
        <v>0</v>
      </c>
      <c r="F22" s="195">
        <f t="shared" si="0"/>
        <v>0</v>
      </c>
    </row>
    <row r="23" spans="1:17" ht="14.1" customHeight="1">
      <c r="A23" s="69" t="s">
        <v>10</v>
      </c>
      <c r="B23" s="346" t="s">
        <v>64</v>
      </c>
      <c r="C23" s="346">
        <v>186.32</v>
      </c>
      <c r="D23" s="346">
        <v>16.149999999999999</v>
      </c>
      <c r="E23" s="346">
        <v>0</v>
      </c>
      <c r="F23" s="195">
        <f t="shared" si="0"/>
        <v>202.47</v>
      </c>
    </row>
    <row r="24" spans="1:17" ht="14.1" customHeight="1">
      <c r="A24" s="69" t="s">
        <v>11</v>
      </c>
      <c r="B24" s="346" t="s">
        <v>64</v>
      </c>
      <c r="C24" s="346">
        <f>SUMIFS('2.3'!E$6:E$262,'2.3'!$D$6:$D$262,$A24,'2.3'!$C$6:$C$262,$B24)</f>
        <v>0</v>
      </c>
      <c r="D24" s="346">
        <f>SUMIFS('2.3'!F$6:F$262,'2.3'!$D$6:$D$262,$A24,'2.3'!$C$6:$C$262,$B24)</f>
        <v>0</v>
      </c>
      <c r="E24" s="346">
        <f>SUMIFS('2.3'!G$6:G$262,'2.3'!$D$6:$D$262,$A24,'2.3'!$C$6:$C$262,$B24)</f>
        <v>0</v>
      </c>
      <c r="F24" s="195">
        <f t="shared" si="0"/>
        <v>0</v>
      </c>
      <c r="O24" s="50" t="s">
        <v>544</v>
      </c>
    </row>
    <row r="25" spans="1:17" ht="14.1" customHeight="1">
      <c r="A25" s="185" t="s">
        <v>12</v>
      </c>
      <c r="B25" s="185" t="s">
        <v>3</v>
      </c>
      <c r="C25" s="347">
        <f>SUM(C21:C24)</f>
        <v>632.48</v>
      </c>
      <c r="D25" s="347">
        <f t="shared" ref="D25:F25" si="4">SUM(D21:D24)</f>
        <v>103.94</v>
      </c>
      <c r="E25" s="347">
        <f t="shared" si="4"/>
        <v>958.23</v>
      </c>
      <c r="F25" s="187">
        <f t="shared" si="4"/>
        <v>1694.65</v>
      </c>
    </row>
    <row r="26" spans="1:17" ht="14.1" customHeight="1">
      <c r="A26" s="69" t="s">
        <v>9</v>
      </c>
      <c r="B26" s="346" t="s">
        <v>59</v>
      </c>
      <c r="C26" s="346">
        <v>135427.71</v>
      </c>
      <c r="D26" s="346">
        <v>52448.97</v>
      </c>
      <c r="E26" s="346">
        <v>7809.65</v>
      </c>
      <c r="F26" s="195">
        <f t="shared" si="0"/>
        <v>195686.33</v>
      </c>
    </row>
    <row r="27" spans="1:17" ht="14.1" customHeight="1">
      <c r="A27" s="69" t="s">
        <v>13</v>
      </c>
      <c r="B27" s="346" t="s">
        <v>59</v>
      </c>
      <c r="C27" s="346">
        <v>6075.22</v>
      </c>
      <c r="D27" s="346">
        <v>66.650000000000006</v>
      </c>
      <c r="E27" s="346">
        <v>29.63</v>
      </c>
      <c r="F27" s="195">
        <f t="shared" si="0"/>
        <v>6171.5</v>
      </c>
    </row>
    <row r="28" spans="1:17" ht="14.1" customHeight="1">
      <c r="A28" s="69" t="s">
        <v>10</v>
      </c>
      <c r="B28" s="346" t="s">
        <v>59</v>
      </c>
      <c r="C28" s="346">
        <v>47398.48</v>
      </c>
      <c r="D28" s="346">
        <v>62133.03</v>
      </c>
      <c r="E28" s="346">
        <v>14303.54</v>
      </c>
      <c r="F28" s="195">
        <f t="shared" si="0"/>
        <v>123835.05000000002</v>
      </c>
    </row>
    <row r="29" spans="1:17" ht="14.1" customHeight="1">
      <c r="A29" s="69" t="s">
        <v>11</v>
      </c>
      <c r="B29" s="346" t="s">
        <v>59</v>
      </c>
      <c r="C29" s="346">
        <v>7400.66</v>
      </c>
      <c r="D29" s="346">
        <v>22508.3</v>
      </c>
      <c r="E29" s="346">
        <v>6045.98</v>
      </c>
      <c r="F29" s="195">
        <f t="shared" si="0"/>
        <v>35954.94</v>
      </c>
    </row>
    <row r="30" spans="1:17" ht="14.1" customHeight="1">
      <c r="A30" s="185" t="s">
        <v>12</v>
      </c>
      <c r="B30" s="185" t="s">
        <v>3</v>
      </c>
      <c r="C30" s="347">
        <f>SUM(C26:C29)</f>
        <v>196302.07</v>
      </c>
      <c r="D30" s="347">
        <f t="shared" ref="D30:F30" si="5">SUM(D26:D29)</f>
        <v>137156.94999999998</v>
      </c>
      <c r="E30" s="347">
        <f t="shared" si="5"/>
        <v>28188.799999999999</v>
      </c>
      <c r="F30" s="187">
        <f t="shared" si="5"/>
        <v>361647.82</v>
      </c>
    </row>
    <row r="31" spans="1:17" s="186" customFormat="1" ht="14.1" customHeight="1">
      <c r="A31" s="60" t="s">
        <v>9</v>
      </c>
      <c r="B31" s="198" t="s">
        <v>524</v>
      </c>
      <c r="C31" s="198">
        <f>SUMIF($A$6:$A$29,$A31,C$6:C$29)</f>
        <v>144965.81</v>
      </c>
      <c r="D31" s="198">
        <f t="shared" ref="D31:F34" si="6">SUMIF($A$6:$A$29,$A31,D$6:D$29)</f>
        <v>56430.130000000005</v>
      </c>
      <c r="E31" s="198">
        <f t="shared" si="6"/>
        <v>8803.9</v>
      </c>
      <c r="F31" s="195">
        <f t="shared" si="6"/>
        <v>210199.84</v>
      </c>
    </row>
    <row r="32" spans="1:17" s="186" customFormat="1" ht="14.1" customHeight="1">
      <c r="A32" s="60" t="s">
        <v>10</v>
      </c>
      <c r="B32" s="198" t="s">
        <v>524</v>
      </c>
      <c r="C32" s="198">
        <f>SUMIF($A$6:$A$29,$A32,C$6:C$29)</f>
        <v>50213.420000000006</v>
      </c>
      <c r="D32" s="198">
        <f t="shared" si="6"/>
        <v>67194.75</v>
      </c>
      <c r="E32" s="198">
        <f t="shared" si="6"/>
        <v>15040.6</v>
      </c>
      <c r="F32" s="195">
        <f t="shared" si="6"/>
        <v>132448.77000000002</v>
      </c>
    </row>
    <row r="33" spans="1:16" s="186" customFormat="1" ht="14.1" customHeight="1">
      <c r="A33" s="60" t="s">
        <v>13</v>
      </c>
      <c r="B33" s="198" t="s">
        <v>524</v>
      </c>
      <c r="C33" s="198">
        <f>SUMIF($A$6:$A$29,$A33,C$6:C$29)</f>
        <v>15229.16</v>
      </c>
      <c r="D33" s="198">
        <f t="shared" si="6"/>
        <v>153.93</v>
      </c>
      <c r="E33" s="198">
        <f t="shared" si="6"/>
        <v>29.63</v>
      </c>
      <c r="F33" s="195">
        <f t="shared" si="6"/>
        <v>15412.720000000001</v>
      </c>
    </row>
    <row r="34" spans="1:16" s="186" customFormat="1" ht="14.1" customHeight="1">
      <c r="A34" s="60" t="s">
        <v>11</v>
      </c>
      <c r="B34" s="198" t="s">
        <v>524</v>
      </c>
      <c r="C34" s="198">
        <f>SUMIF($A$6:$A$29,$A34,C$6:C$29)</f>
        <v>10003.950000000001</v>
      </c>
      <c r="D34" s="198">
        <f t="shared" si="6"/>
        <v>25269.26</v>
      </c>
      <c r="E34" s="198">
        <f t="shared" si="6"/>
        <v>7380.91</v>
      </c>
      <c r="F34" s="195">
        <f t="shared" si="6"/>
        <v>42654.12</v>
      </c>
    </row>
    <row r="35" spans="1:16" s="189" customFormat="1" ht="14.1" customHeight="1">
      <c r="A35" s="418" t="s">
        <v>75</v>
      </c>
      <c r="B35" s="418"/>
      <c r="C35" s="187">
        <f>SUM(C31:C34)</f>
        <v>220412.34000000003</v>
      </c>
      <c r="D35" s="187">
        <f t="shared" ref="D35:E35" si="7">SUM(D31:D34)</f>
        <v>149048.07</v>
      </c>
      <c r="E35" s="188">
        <f t="shared" si="7"/>
        <v>31255.040000000001</v>
      </c>
      <c r="F35" s="187">
        <f>SUM(F31:F34)</f>
        <v>400715.44999999995</v>
      </c>
      <c r="M35" s="186"/>
      <c r="N35" s="186"/>
      <c r="O35" s="186"/>
      <c r="P35" s="186"/>
    </row>
    <row r="36" spans="1:16" ht="18" customHeight="1">
      <c r="A36" s="50"/>
      <c r="B36" s="50"/>
      <c r="C36" s="50"/>
      <c r="D36" s="50"/>
      <c r="E36" s="50"/>
      <c r="F36" s="50"/>
    </row>
    <row r="37" spans="1:16" ht="12.75">
      <c r="A37" s="50"/>
      <c r="B37" s="50"/>
      <c r="C37" s="50"/>
      <c r="D37" s="50"/>
      <c r="E37" s="50"/>
      <c r="F37" s="50"/>
    </row>
    <row r="38" spans="1:16" ht="12.75">
      <c r="A38" s="50"/>
      <c r="B38" s="50"/>
      <c r="C38" s="50"/>
      <c r="D38" s="50"/>
      <c r="E38" s="50"/>
      <c r="F38" s="50"/>
    </row>
    <row r="39" spans="1:16" ht="12.75">
      <c r="A39" s="50"/>
      <c r="B39" s="50"/>
      <c r="C39" s="50"/>
      <c r="D39" s="50"/>
      <c r="E39" s="50"/>
      <c r="F39" s="50"/>
    </row>
    <row r="40" spans="1:16" ht="12.75">
      <c r="A40" s="50"/>
      <c r="B40" s="50"/>
      <c r="C40" s="50"/>
      <c r="D40" s="50"/>
      <c r="E40" s="50"/>
      <c r="F40" s="50"/>
    </row>
    <row r="41" spans="1:16" ht="12.75">
      <c r="A41" s="50"/>
      <c r="B41" s="50"/>
      <c r="C41" s="50"/>
      <c r="D41" s="50"/>
      <c r="E41" s="50"/>
      <c r="F41" s="50"/>
    </row>
    <row r="42" spans="1:16" ht="12.75">
      <c r="A42" s="50"/>
      <c r="B42" s="50"/>
      <c r="C42" s="50"/>
      <c r="D42" s="50"/>
      <c r="E42" s="50"/>
      <c r="F42" s="50"/>
    </row>
    <row r="43" spans="1:16" ht="12.75">
      <c r="A43" s="50"/>
      <c r="B43" s="50"/>
      <c r="C43" s="50"/>
      <c r="D43" s="50"/>
      <c r="E43" s="50"/>
      <c r="F43" s="50"/>
    </row>
    <row r="44" spans="1:16" ht="12.75">
      <c r="A44" s="50"/>
      <c r="B44" s="50"/>
      <c r="C44" s="50"/>
      <c r="D44" s="50"/>
      <c r="E44" s="50"/>
      <c r="F44" s="50"/>
    </row>
    <row r="45" spans="1:16" ht="12.75">
      <c r="A45" s="50"/>
      <c r="B45" s="50"/>
      <c r="C45" s="50"/>
      <c r="D45" s="50"/>
      <c r="E45" s="50"/>
      <c r="F45" s="50"/>
    </row>
    <row r="46" spans="1:16" ht="12.75">
      <c r="A46" s="50"/>
      <c r="B46" s="50"/>
      <c r="C46" s="50"/>
      <c r="D46" s="50"/>
      <c r="E46" s="50"/>
      <c r="F46" s="50"/>
    </row>
    <row r="47" spans="1:16" ht="12.75">
      <c r="A47" s="50"/>
      <c r="B47" s="50"/>
      <c r="C47" s="50"/>
      <c r="D47" s="50"/>
      <c r="E47" s="50"/>
      <c r="F47" s="50"/>
    </row>
    <row r="48" spans="1:16" ht="12.75">
      <c r="A48" s="50"/>
      <c r="B48" s="50"/>
      <c r="C48" s="50"/>
      <c r="D48" s="50"/>
      <c r="E48" s="50"/>
      <c r="F48" s="50"/>
    </row>
    <row r="49" spans="1:6" ht="12.75">
      <c r="A49" s="50"/>
      <c r="B49" s="50"/>
      <c r="C49" s="50"/>
      <c r="D49" s="50"/>
      <c r="E49" s="50"/>
      <c r="F49" s="50"/>
    </row>
    <row r="50" spans="1:6" ht="12.75">
      <c r="A50" s="50"/>
      <c r="B50" s="50"/>
      <c r="C50" s="50"/>
      <c r="D50" s="50"/>
      <c r="E50" s="50"/>
      <c r="F50" s="50"/>
    </row>
    <row r="51" spans="1:6" ht="12.75">
      <c r="A51" s="50"/>
      <c r="B51" s="50"/>
      <c r="C51" s="50"/>
      <c r="D51" s="50"/>
      <c r="E51" s="50"/>
      <c r="F51" s="50"/>
    </row>
    <row r="52" spans="1:6" ht="12.75">
      <c r="A52" s="50"/>
      <c r="B52" s="50"/>
      <c r="C52" s="50"/>
      <c r="D52" s="50"/>
      <c r="E52" s="50"/>
      <c r="F52" s="50"/>
    </row>
    <row r="53" spans="1:6" ht="12.75">
      <c r="A53" s="50"/>
      <c r="B53" s="50"/>
      <c r="C53" s="50"/>
      <c r="D53" s="50"/>
      <c r="E53" s="50"/>
      <c r="F53" s="50"/>
    </row>
    <row r="54" spans="1:6" ht="12" customHeight="1">
      <c r="A54" s="50"/>
      <c r="B54" s="50"/>
      <c r="C54" s="50"/>
      <c r="D54" s="50"/>
      <c r="E54" s="50"/>
      <c r="F54" s="50"/>
    </row>
    <row r="55" spans="1:6" ht="12.75">
      <c r="A55" s="50"/>
      <c r="B55" s="50"/>
      <c r="C55" s="50"/>
      <c r="D55" s="50"/>
      <c r="E55" s="50"/>
      <c r="F55" s="50"/>
    </row>
    <row r="56" spans="1:6" ht="12.75">
      <c r="A56" s="58"/>
    </row>
    <row r="57" spans="1:6" ht="12.75">
      <c r="B57" s="51"/>
      <c r="D57" s="67"/>
      <c r="E57" s="68"/>
      <c r="F57" s="50"/>
    </row>
    <row r="58" spans="1:6" ht="12.75"/>
    <row r="59" spans="1:6" ht="12.75"/>
    <row r="60" spans="1:6" ht="12.75"/>
    <row r="61" spans="1:6" ht="12.75"/>
    <row r="62" spans="1:6" ht="12.75"/>
    <row r="63" spans="1:6" ht="12.75"/>
    <row r="64" spans="1:6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</sheetData>
  <mergeCells count="5">
    <mergeCell ref="A35:B35"/>
    <mergeCell ref="A1:F1"/>
    <mergeCell ref="A2:F2"/>
    <mergeCell ref="C3:F3"/>
    <mergeCell ref="B3:B4"/>
  </mergeCells>
  <phoneticPr fontId="7" type="noConversion"/>
  <printOptions horizontalCentered="1"/>
  <pageMargins left="0.39370078740157483" right="0.39370078740157483" top="0.59055118110236227" bottom="0.38" header="0.19685039370078741" footer="0.19685039370078741"/>
  <pageSetup paperSize="9" scale="98" firstPageNumber="3" orientation="portrait" useFirstPageNumber="1" r:id="rId1"/>
  <headerFooter differentOddEven="1"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rgb="FFFFC000"/>
  </sheetPr>
  <dimension ref="A1:P127"/>
  <sheetViews>
    <sheetView zoomScaleNormal="100" zoomScaleSheetLayoutView="100" workbookViewId="0">
      <selection activeCell="J11" sqref="J11"/>
    </sheetView>
  </sheetViews>
  <sheetFormatPr defaultColWidth="18.75" defaultRowHeight="12.4" customHeight="1"/>
  <cols>
    <col min="1" max="1" width="15.5" style="18" customWidth="1"/>
    <col min="2" max="2" width="24.5" style="18" customWidth="1"/>
    <col min="3" max="3" width="9.125" style="12" customWidth="1"/>
    <col min="4" max="4" width="10.625" style="9" customWidth="1"/>
    <col min="5" max="5" width="10.5" style="9" customWidth="1"/>
    <col min="6" max="6" width="10" style="11" customWidth="1"/>
    <col min="7" max="7" width="12" style="10" customWidth="1"/>
    <col min="8" max="8" width="4.625" style="2" customWidth="1"/>
    <col min="9" max="14" width="11.5" style="2" customWidth="1"/>
    <col min="15" max="16384" width="18.75" style="2"/>
  </cols>
  <sheetData>
    <row r="1" spans="1:16" s="1" customFormat="1" ht="32.25" customHeight="1">
      <c r="A1" s="431" t="s">
        <v>329</v>
      </c>
      <c r="B1" s="432"/>
      <c r="C1" s="432"/>
      <c r="D1" s="432"/>
      <c r="E1" s="432"/>
      <c r="F1" s="432"/>
      <c r="G1" s="433"/>
    </row>
    <row r="2" spans="1:16" s="1" customFormat="1" ht="17.649999999999999" customHeight="1">
      <c r="A2" s="426" t="s">
        <v>272</v>
      </c>
      <c r="B2" s="425" t="s">
        <v>7</v>
      </c>
      <c r="C2" s="5" t="s">
        <v>8</v>
      </c>
      <c r="D2" s="428" t="s">
        <v>310</v>
      </c>
      <c r="E2" s="429"/>
      <c r="F2" s="429"/>
      <c r="G2" s="430"/>
    </row>
    <row r="3" spans="1:16" ht="16.5" customHeight="1">
      <c r="A3" s="427"/>
      <c r="B3" s="425"/>
      <c r="C3" s="5" t="s">
        <v>61</v>
      </c>
      <c r="D3" s="6" t="s">
        <v>1</v>
      </c>
      <c r="E3" s="6" t="s">
        <v>0</v>
      </c>
      <c r="F3" s="19" t="s">
        <v>2</v>
      </c>
      <c r="G3" s="28" t="s">
        <v>3</v>
      </c>
    </row>
    <row r="4" spans="1:16" ht="14.25" customHeight="1">
      <c r="A4" s="5" t="s">
        <v>248</v>
      </c>
      <c r="B4" s="4" t="s">
        <v>249</v>
      </c>
      <c r="C4" s="5" t="s">
        <v>250</v>
      </c>
      <c r="D4" s="3" t="s">
        <v>251</v>
      </c>
      <c r="E4" s="6" t="s">
        <v>252</v>
      </c>
      <c r="F4" s="6" t="s">
        <v>253</v>
      </c>
      <c r="G4" s="32" t="s">
        <v>254</v>
      </c>
      <c r="P4" s="29" t="s">
        <v>255</v>
      </c>
    </row>
    <row r="5" spans="1:16" ht="21.75" customHeight="1">
      <c r="A5" s="35" t="s">
        <v>57</v>
      </c>
      <c r="B5" s="33" t="s">
        <v>191</v>
      </c>
      <c r="C5" s="36" t="s">
        <v>13</v>
      </c>
      <c r="D5" s="20">
        <f>SUMIFS('2.3'!E$6:E$262,'2.3'!$C$6:$C$262,'2.4 _Revised'!$A5,'2.3'!$D$6:$D$262,$C5)</f>
        <v>4509.2700000000004</v>
      </c>
      <c r="E5" s="21">
        <f>SUMIFS('2.3'!F$6:F$262,'2.3'!$C$6:$C$262,'2.4 _Revised'!$A5,'2.3'!$D$6:$D$262,$C5)</f>
        <v>87.28</v>
      </c>
      <c r="F5" s="22">
        <f>SUMIFS('2.3'!G$6:G$262,'2.3'!$C$6:$C$262,'2.4 _Revised'!$A5,'2.3'!$D$6:$D$262,$C5)</f>
        <v>0</v>
      </c>
      <c r="G5" s="26">
        <f>SUM(D5:F5)</f>
        <v>4596.55</v>
      </c>
    </row>
    <row r="6" spans="1:16" ht="21.75" customHeight="1">
      <c r="A6" s="7" t="s">
        <v>57</v>
      </c>
      <c r="B6" s="30" t="s">
        <v>191</v>
      </c>
      <c r="C6" s="8" t="s">
        <v>11</v>
      </c>
      <c r="D6" s="23">
        <f>SUMIFS('2.3'!E$6:E$262,'2.3'!$C$6:$C$262,'2.4 _Revised'!$A6,'2.3'!$D$6:$D$262,$C6)</f>
        <v>620.83000000000004</v>
      </c>
      <c r="E6" s="9">
        <f>SUMIFS('2.3'!F$6:F$262,'2.3'!$C$6:$C$262,'2.4 _Revised'!$A6,'2.3'!$D$6:$D$262,$C6)</f>
        <v>223.48</v>
      </c>
      <c r="F6" s="24">
        <f>SUMIFS('2.3'!G$6:G$262,'2.3'!$C$6:$C$262,'2.4 _Revised'!$A6,'2.3'!$D$6:$D$262,$C6)</f>
        <v>0</v>
      </c>
      <c r="G6" s="27">
        <f>SUM(D6:F6)</f>
        <v>844.31000000000006</v>
      </c>
    </row>
    <row r="7" spans="1:16" ht="21.75" customHeight="1">
      <c r="A7" s="7"/>
      <c r="B7" s="30"/>
      <c r="C7" s="8"/>
      <c r="D7" s="23"/>
      <c r="F7" s="25"/>
      <c r="G7" s="27"/>
    </row>
    <row r="8" spans="1:16" ht="21.75" customHeight="1">
      <c r="A8" s="7" t="s">
        <v>58</v>
      </c>
      <c r="B8" s="30" t="s">
        <v>192</v>
      </c>
      <c r="C8" s="8" t="s">
        <v>9</v>
      </c>
      <c r="D8" s="23">
        <f>SUMIFS('2.3'!E$6:E$262,'2.3'!$C$6:$C$262,'2.4 _Revised'!$A8,'2.3'!$D$6:$D$262,$C8)</f>
        <v>8749.3100000000013</v>
      </c>
      <c r="E8" s="9">
        <f>SUMIFS('2.3'!F$6:F$262,'2.3'!$C$6:$C$262,'2.4 _Revised'!$A8,'2.3'!$D$6:$D$262,$C8)</f>
        <v>3767.57</v>
      </c>
      <c r="F8" s="24">
        <f>SUMIFS('2.3'!G$6:G$262,'2.3'!$C$6:$C$262,'2.4 _Revised'!$A8,'2.3'!$D$6:$D$262,$C8)</f>
        <v>35.47</v>
      </c>
      <c r="G8" s="27">
        <f>SUM(D8:F8)</f>
        <v>12552.35</v>
      </c>
    </row>
    <row r="9" spans="1:16" ht="21.75" customHeight="1">
      <c r="A9" s="7" t="s">
        <v>58</v>
      </c>
      <c r="B9" s="30" t="s">
        <v>192</v>
      </c>
      <c r="C9" s="8" t="s">
        <v>10</v>
      </c>
      <c r="D9" s="23">
        <f>SUMIFS('2.3'!E$6:E$262,'2.3'!$C$6:$C$262,'2.4 _Revised'!$A9,'2.3'!$D$6:$D$262,$C9)</f>
        <v>2498.09</v>
      </c>
      <c r="E9" s="9">
        <f>SUMIFS('2.3'!F$6:F$262,'2.3'!$C$6:$C$262,'2.4 _Revised'!$A9,'2.3'!$D$6:$D$262,$C9)</f>
        <v>4385.75</v>
      </c>
      <c r="F9" s="24">
        <f>SUMIFS('2.3'!G$6:G$262,'2.3'!$C$6:$C$262,'2.4 _Revised'!$A9,'2.3'!$D$6:$D$262,$C9)</f>
        <v>678.96999999999991</v>
      </c>
      <c r="G9" s="27">
        <f>SUM(D9:F9)</f>
        <v>7562.81</v>
      </c>
    </row>
    <row r="10" spans="1:16" ht="21.75" customHeight="1">
      <c r="A10" s="7" t="s">
        <v>58</v>
      </c>
      <c r="B10" s="30" t="s">
        <v>191</v>
      </c>
      <c r="C10" s="8" t="s">
        <v>13</v>
      </c>
      <c r="D10" s="23">
        <f>SUMIFS('2.3'!E$6:E$262,'2.3'!$C$6:$C$262,'2.4 _Revised'!$A10,'2.3'!$D$6:$D$262,$C10)</f>
        <v>4644.67</v>
      </c>
      <c r="E10" s="9">
        <f>SUMIFS('2.3'!F$6:F$262,'2.3'!$C$6:$C$262,'2.4 _Revised'!$A10,'2.3'!$D$6:$D$262,$C10)</f>
        <v>0</v>
      </c>
      <c r="F10" s="24">
        <f>SUMIFS('2.3'!G$6:G$262,'2.3'!$C$6:$C$262,'2.4 _Revised'!$A10,'2.3'!$D$6:$D$262,$C10)</f>
        <v>0</v>
      </c>
      <c r="G10" s="27">
        <f>SUM(D10:F10)</f>
        <v>4644.67</v>
      </c>
    </row>
    <row r="11" spans="1:16" ht="21.75" customHeight="1">
      <c r="A11" s="7" t="s">
        <v>58</v>
      </c>
      <c r="B11" s="30" t="s">
        <v>63</v>
      </c>
      <c r="C11" s="8" t="s">
        <v>11</v>
      </c>
      <c r="D11" s="23">
        <f>SUMIFS('2.3'!E$6:E$262,'2.3'!$C$6:$C$262,'2.4 _Revised'!$A11,'2.3'!$D$6:$D$262,$C11)</f>
        <v>1923.3899999999999</v>
      </c>
      <c r="E11" s="9">
        <f>SUMIFS('2.3'!F$6:F$262,'2.3'!$C$6:$C$262,'2.4 _Revised'!$A11,'2.3'!$D$6:$D$262,$C11)</f>
        <v>2241.63</v>
      </c>
      <c r="F11" s="24">
        <f>SUMIFS('2.3'!G$6:G$262,'2.3'!$C$6:$C$262,'2.4 _Revised'!$A11,'2.3'!$D$6:$D$262,$C11)</f>
        <v>1207.24</v>
      </c>
      <c r="G11" s="27">
        <f>SUM(D11:F11)</f>
        <v>5372.26</v>
      </c>
    </row>
    <row r="12" spans="1:16" ht="21.75" customHeight="1">
      <c r="A12" s="7"/>
      <c r="B12" s="30"/>
      <c r="C12" s="8"/>
      <c r="D12" s="23"/>
      <c r="F12" s="25"/>
      <c r="G12" s="27"/>
    </row>
    <row r="13" spans="1:16" ht="21.75" customHeight="1">
      <c r="A13" s="7" t="s">
        <v>60</v>
      </c>
      <c r="B13" s="30" t="s">
        <v>5</v>
      </c>
      <c r="C13" s="8" t="s">
        <v>9</v>
      </c>
      <c r="D13" s="23">
        <f>SUMIFS('2.3'!E$6:E$262,'2.3'!$C$6:$C$262,'2.4 _Revised'!$A13,'2.3'!$D$6:$D$262,$C13)</f>
        <v>340.41999999999996</v>
      </c>
      <c r="E13" s="9">
        <f>SUMIFS('2.3'!F$6:F$262,'2.3'!$C$6:$C$262,'2.4 _Revised'!$A13,'2.3'!$D$6:$D$262,$C13)</f>
        <v>125.8</v>
      </c>
      <c r="F13" s="24">
        <f>SUMIFS('2.3'!G$6:G$262,'2.3'!$C$6:$C$262,'2.4 _Revised'!$A13,'2.3'!$D$6:$D$262,$C13)</f>
        <v>0.55000000000000004</v>
      </c>
      <c r="G13" s="27">
        <f>SUM(D13:F13)</f>
        <v>466.77</v>
      </c>
    </row>
    <row r="14" spans="1:16" ht="21.75" customHeight="1">
      <c r="A14" s="7" t="s">
        <v>60</v>
      </c>
      <c r="B14" s="30" t="s">
        <v>63</v>
      </c>
      <c r="C14" s="8" t="s">
        <v>10</v>
      </c>
      <c r="D14" s="23">
        <f>SUMIFS('2.3'!E$6:E$262,'2.3'!$C$6:$C$262,'2.4 _Revised'!$A14,'2.3'!$D$6:$D$262,$C14)</f>
        <v>130.19</v>
      </c>
      <c r="E14" s="9">
        <f>SUMIFS('2.3'!F$6:F$262,'2.3'!$C$6:$C$262,'2.4 _Revised'!$A14,'2.3'!$D$6:$D$262,$C14)</f>
        <v>659.82</v>
      </c>
      <c r="F14" s="24">
        <f>SUMIFS('2.3'!G$6:G$262,'2.3'!$C$6:$C$262,'2.4 _Revised'!$A14,'2.3'!$D$6:$D$262,$C14)</f>
        <v>58.089999999999996</v>
      </c>
      <c r="G14" s="27">
        <f>SUM(D14:F14)</f>
        <v>848.1</v>
      </c>
    </row>
    <row r="15" spans="1:16" ht="21.75" customHeight="1">
      <c r="A15" s="7" t="s">
        <v>60</v>
      </c>
      <c r="B15" s="30" t="s">
        <v>5</v>
      </c>
      <c r="C15" s="8" t="s">
        <v>11</v>
      </c>
      <c r="D15" s="23">
        <f>SUMIFS('2.3'!E$6:E$262,'2.3'!$C$6:$C$262,'2.4 _Revised'!$A15,'2.3'!$D$6:$D$262,$C15)</f>
        <v>59.07</v>
      </c>
      <c r="E15" s="9">
        <f>SUMIFS('2.3'!F$6:F$262,'2.3'!$C$6:$C$262,'2.4 _Revised'!$A15,'2.3'!$D$6:$D$262,$C15)</f>
        <v>295.85000000000002</v>
      </c>
      <c r="F15" s="24">
        <f>SUMIFS('2.3'!G$6:G$262,'2.3'!$C$6:$C$262,'2.4 _Revised'!$A15,'2.3'!$D$6:$D$262,$C15)</f>
        <v>127.69</v>
      </c>
      <c r="G15" s="27">
        <f>SUM(D15:F15)</f>
        <v>482.61</v>
      </c>
    </row>
    <row r="16" spans="1:16" ht="21.75" customHeight="1">
      <c r="A16" s="7"/>
      <c r="B16" s="30"/>
      <c r="C16" s="8"/>
      <c r="D16" s="23"/>
      <c r="F16" s="24"/>
      <c r="G16" s="27"/>
    </row>
    <row r="17" spans="1:10" ht="21.75" customHeight="1">
      <c r="A17" s="7" t="s">
        <v>64</v>
      </c>
      <c r="B17" s="30" t="s">
        <v>5</v>
      </c>
      <c r="C17" s="8" t="s">
        <v>9</v>
      </c>
      <c r="D17" s="23">
        <f>SUMIFS('2.3'!E$6:E$262,'2.3'!$C$6:$C$262,'2.4 _Revised'!$A17,'2.3'!$D$6:$D$262,$C17)</f>
        <v>446.16</v>
      </c>
      <c r="E17" s="9">
        <f>SUMIFS('2.3'!F$6:F$262,'2.3'!$C$6:$C$262,'2.4 _Revised'!$A17,'2.3'!$D$6:$D$262,$C17)</f>
        <v>87.79</v>
      </c>
      <c r="F17" s="24">
        <f>SUMIFS('2.3'!G$6:G$262,'2.3'!$C$6:$C$262,'2.4 _Revised'!$A17,'2.3'!$D$6:$D$262,$C17)</f>
        <v>958.23</v>
      </c>
      <c r="G17" s="27">
        <f>SUM(D17:F17)</f>
        <v>1492.18</v>
      </c>
    </row>
    <row r="18" spans="1:10" ht="21.75" customHeight="1">
      <c r="A18" s="7" t="s">
        <v>64</v>
      </c>
      <c r="B18" s="30" t="s">
        <v>5</v>
      </c>
      <c r="C18" s="8" t="s">
        <v>10</v>
      </c>
      <c r="D18" s="23">
        <f>SUMIFS('2.3'!E$6:E$262,'2.3'!$C$6:$C$262,'2.4 _Revised'!$A18,'2.3'!$D$6:$D$262,$C18)</f>
        <v>186.32</v>
      </c>
      <c r="E18" s="9">
        <f>SUMIFS('2.3'!F$6:F$262,'2.3'!$C$6:$C$262,'2.4 _Revised'!$A18,'2.3'!$D$6:$D$262,$C18)</f>
        <v>16.149999999999999</v>
      </c>
      <c r="F18" s="24">
        <f>SUMIFS('2.3'!G$6:G$262,'2.3'!$C$6:$C$262,'2.4 _Revised'!$A18,'2.3'!$D$6:$D$262,$C18)</f>
        <v>0</v>
      </c>
      <c r="G18" s="27">
        <f>SUM(D18:F18)</f>
        <v>202.47</v>
      </c>
    </row>
    <row r="19" spans="1:10" ht="21.75" customHeight="1">
      <c r="A19" s="7"/>
      <c r="B19" s="30"/>
      <c r="C19" s="8"/>
      <c r="D19" s="23"/>
      <c r="F19" s="24"/>
      <c r="G19" s="27"/>
      <c r="H19" s="12"/>
    </row>
    <row r="20" spans="1:10" ht="21.75" customHeight="1">
      <c r="A20" s="7" t="s">
        <v>59</v>
      </c>
      <c r="B20" s="30" t="s">
        <v>192</v>
      </c>
      <c r="C20" s="8" t="s">
        <v>9</v>
      </c>
      <c r="D20" s="23">
        <f>SUMIFS('2.3'!E$6:E$262,'2.3'!$C$6:$C$262,'2.4 _Revised'!$A20,'2.3'!$D$6:$D$262,$C20)</f>
        <v>135427.71</v>
      </c>
      <c r="E20" s="9">
        <f>SUMIFS('2.3'!F$6:F$262,'2.3'!$C$6:$C$262,'2.4 _Revised'!$A20,'2.3'!$D$6:$D$262,$C20)</f>
        <v>52448.970000000008</v>
      </c>
      <c r="F20" s="24">
        <f>SUMIFS('2.3'!G$6:G$262,'2.3'!$C$6:$C$262,'2.4 _Revised'!$A20,'2.3'!$D$6:$D$262,$C20)</f>
        <v>7809.6499999999987</v>
      </c>
      <c r="G20" s="27">
        <f>SUM(D20:F20)</f>
        <v>195686.33</v>
      </c>
    </row>
    <row r="21" spans="1:10" ht="21.75" customHeight="1">
      <c r="A21" s="7" t="s">
        <v>59</v>
      </c>
      <c r="B21" s="30" t="s">
        <v>192</v>
      </c>
      <c r="C21" s="8" t="s">
        <v>10</v>
      </c>
      <c r="D21" s="23">
        <f>SUMIFS('2.3'!E$6:E$262,'2.3'!$C$6:$C$262,'2.4 _Revised'!$A21,'2.3'!$D$6:$D$262,$C21)</f>
        <v>47398.48</v>
      </c>
      <c r="E21" s="9">
        <f>SUMIFS('2.3'!F$6:F$262,'2.3'!$C$6:$C$262,'2.4 _Revised'!$A21,'2.3'!$D$6:$D$262,$C21)</f>
        <v>62133.029999999992</v>
      </c>
      <c r="F21" s="24">
        <f>SUMIFS('2.3'!G$6:G$262,'2.3'!$C$6:$C$262,'2.4 _Revised'!$A21,'2.3'!$D$6:$D$262,$C21)</f>
        <v>14303.54</v>
      </c>
      <c r="G21" s="27">
        <f>SUM(D21:F21)</f>
        <v>123835.04999999999</v>
      </c>
    </row>
    <row r="22" spans="1:10" ht="21.75" customHeight="1">
      <c r="A22" s="7" t="s">
        <v>59</v>
      </c>
      <c r="B22" s="30" t="s">
        <v>191</v>
      </c>
      <c r="C22" s="8" t="s">
        <v>13</v>
      </c>
      <c r="D22" s="23">
        <f>SUMIFS('2.3'!E$6:E$262,'2.3'!$C$6:$C$262,'2.4 _Revised'!$A22,'2.3'!$D$6:$D$262,$C22)</f>
        <v>6075.22</v>
      </c>
      <c r="E22" s="9">
        <f>SUMIFS('2.3'!F$6:F$262,'2.3'!$C$6:$C$262,'2.4 _Revised'!$A22,'2.3'!$D$6:$D$262,$C22)</f>
        <v>66.650000000000006</v>
      </c>
      <c r="F22" s="24">
        <f>SUMIFS('2.3'!G$6:G$262,'2.3'!$C$6:$C$262,'2.4 _Revised'!$A22,'2.3'!$D$6:$D$262,$C22)</f>
        <v>29.63</v>
      </c>
      <c r="G22" s="27">
        <f>SUM(D22:F22)</f>
        <v>6171.5</v>
      </c>
    </row>
    <row r="23" spans="1:10" ht="21.75" customHeight="1">
      <c r="A23" s="34" t="s">
        <v>59</v>
      </c>
      <c r="B23" s="31" t="s">
        <v>5</v>
      </c>
      <c r="C23" s="8" t="s">
        <v>11</v>
      </c>
      <c r="D23" s="23">
        <f>SUMIFS('2.3'!E$6:E$262,'2.3'!$C$6:$C$262,'2.4 _Revised'!$A23,'2.3'!$D$6:$D$262,$C23)</f>
        <v>7400.66</v>
      </c>
      <c r="E23" s="9">
        <f>SUMIFS('2.3'!F$6:F$262,'2.3'!$C$6:$C$262,'2.4 _Revised'!$A23,'2.3'!$D$6:$D$262,$C23)</f>
        <v>22508.300000000003</v>
      </c>
      <c r="F23" s="24">
        <f>SUMIFS('2.3'!G$6:G$262,'2.3'!$C$6:$C$262,'2.4 _Revised'!$A23,'2.3'!$D$6:$D$262,$C23)</f>
        <v>6045.98</v>
      </c>
      <c r="G23" s="27">
        <f>SUM(D23:F23)</f>
        <v>35954.94</v>
      </c>
    </row>
    <row r="24" spans="1:10" s="16" customFormat="1" ht="21.75" customHeight="1" thickBot="1">
      <c r="A24" s="14" t="s">
        <v>75</v>
      </c>
      <c r="B24" s="13" t="s">
        <v>5</v>
      </c>
      <c r="C24" s="15" t="s">
        <v>12</v>
      </c>
      <c r="D24" s="37">
        <f>SUM(D5:D23)</f>
        <v>220409.79</v>
      </c>
      <c r="E24" s="38">
        <f>SUM(E5:E23)</f>
        <v>149048.07</v>
      </c>
      <c r="F24" s="39">
        <f>SUM(F5:F23)</f>
        <v>31255.040000000001</v>
      </c>
      <c r="G24" s="40">
        <f>SUM(G5:G23)</f>
        <v>400712.89999999997</v>
      </c>
      <c r="J24" s="17"/>
    </row>
    <row r="25" spans="1:10" ht="21.75" customHeight="1" thickTop="1"/>
    <row r="26" spans="1:10" ht="14.25"/>
    <row r="27" spans="1:10" ht="14.25"/>
    <row r="28" spans="1:10" ht="14.25"/>
    <row r="29" spans="1:10" ht="14.25"/>
    <row r="30" spans="1:10" ht="14.25">
      <c r="F30" s="9"/>
      <c r="G30" s="9"/>
    </row>
    <row r="31" spans="1:10" ht="14.25"/>
    <row r="32" spans="1:10" ht="14.25"/>
    <row r="33" spans="1:7" ht="14.25"/>
    <row r="34" spans="1:7" ht="14.25">
      <c r="F34" s="9"/>
      <c r="G34" s="9"/>
    </row>
    <row r="35" spans="1:7" ht="14.25"/>
    <row r="36" spans="1:7" ht="14.25"/>
    <row r="37" spans="1:7" ht="14.25">
      <c r="A37" s="2"/>
      <c r="B37" s="2"/>
      <c r="C37" s="2"/>
    </row>
    <row r="38" spans="1:7" ht="14.25">
      <c r="A38" s="2"/>
      <c r="B38" s="2"/>
      <c r="C38" s="2"/>
    </row>
    <row r="39" spans="1:7" ht="14.25">
      <c r="A39" s="2"/>
      <c r="B39" s="2"/>
      <c r="C39" s="2"/>
    </row>
    <row r="40" spans="1:7" ht="14.25">
      <c r="A40" s="2"/>
      <c r="B40" s="2"/>
      <c r="C40" s="2"/>
    </row>
    <row r="41" spans="1:7" ht="14.25">
      <c r="A41" s="2"/>
      <c r="B41" s="2"/>
      <c r="C41" s="2"/>
    </row>
    <row r="42" spans="1:7" ht="14.25">
      <c r="A42" s="2"/>
      <c r="B42" s="2"/>
      <c r="C42" s="2"/>
    </row>
    <row r="43" spans="1:7" ht="14.25">
      <c r="A43" s="2"/>
      <c r="B43" s="2"/>
      <c r="C43" s="2"/>
    </row>
    <row r="44" spans="1:7" ht="14.25">
      <c r="A44" s="2"/>
      <c r="B44" s="2"/>
      <c r="C44" s="2"/>
    </row>
    <row r="45" spans="1:7" ht="14.25">
      <c r="A45" s="2"/>
      <c r="B45" s="2"/>
      <c r="C45" s="2"/>
    </row>
    <row r="46" spans="1:7" ht="14.25">
      <c r="A46" s="2"/>
      <c r="B46" s="2"/>
      <c r="C46" s="2"/>
    </row>
    <row r="47" spans="1:7" ht="14.25">
      <c r="A47" s="2"/>
      <c r="B47" s="2"/>
      <c r="C47" s="2"/>
    </row>
    <row r="48" spans="1:7" ht="14.25">
      <c r="A48" s="2"/>
      <c r="B48" s="2"/>
      <c r="C48" s="2"/>
    </row>
    <row r="49" spans="1:3" ht="14.25">
      <c r="A49" s="2"/>
      <c r="B49" s="2"/>
      <c r="C49" s="2"/>
    </row>
    <row r="50" spans="1:3" ht="14.25">
      <c r="A50" s="2"/>
      <c r="B50" s="2"/>
      <c r="C50" s="2"/>
    </row>
    <row r="51" spans="1:3" ht="14.25">
      <c r="A51" s="2"/>
      <c r="B51" s="2"/>
      <c r="C51" s="2"/>
    </row>
    <row r="52" spans="1:3" ht="14.25">
      <c r="A52" s="2"/>
      <c r="B52" s="2"/>
      <c r="C52" s="2"/>
    </row>
    <row r="53" spans="1:3" ht="14.25">
      <c r="A53" s="2"/>
      <c r="B53" s="2"/>
      <c r="C53" s="2"/>
    </row>
    <row r="54" spans="1:3" ht="14.25">
      <c r="A54" s="2"/>
      <c r="B54" s="2"/>
      <c r="C54" s="2"/>
    </row>
    <row r="55" spans="1:3" ht="14.25">
      <c r="A55" s="2"/>
      <c r="B55" s="2"/>
      <c r="C55" s="2"/>
    </row>
    <row r="56" spans="1:3" ht="14.25">
      <c r="A56" s="2"/>
      <c r="B56" s="2"/>
      <c r="C56" s="2"/>
    </row>
    <row r="57" spans="1:3" ht="14.25">
      <c r="A57" s="2"/>
      <c r="B57" s="2"/>
      <c r="C57" s="2"/>
    </row>
    <row r="58" spans="1:3" ht="14.25">
      <c r="A58" s="2"/>
      <c r="B58" s="2"/>
      <c r="C58" s="2"/>
    </row>
    <row r="59" spans="1:3" ht="14.25">
      <c r="A59" s="2"/>
      <c r="B59" s="2"/>
      <c r="C59" s="2"/>
    </row>
    <row r="60" spans="1:3" ht="14.25">
      <c r="A60" s="2"/>
      <c r="B60" s="2"/>
      <c r="C60" s="2"/>
    </row>
    <row r="61" spans="1:3" ht="14.25">
      <c r="A61" s="2"/>
      <c r="B61" s="2"/>
      <c r="C61" s="2"/>
    </row>
    <row r="62" spans="1:3" ht="14.25">
      <c r="A62" s="2"/>
      <c r="B62" s="2"/>
      <c r="C62" s="2"/>
    </row>
    <row r="63" spans="1:3" ht="14.25">
      <c r="A63" s="2"/>
      <c r="B63" s="2"/>
      <c r="C63" s="2"/>
    </row>
    <row r="64" spans="1:3" ht="14.25">
      <c r="A64" s="2"/>
      <c r="B64" s="2"/>
      <c r="C64" s="2"/>
    </row>
    <row r="65" spans="1:3" ht="14.25">
      <c r="A65" s="2"/>
      <c r="B65" s="2"/>
      <c r="C65" s="2"/>
    </row>
    <row r="66" spans="1:3" ht="14.25">
      <c r="A66" s="2"/>
      <c r="B66" s="2"/>
      <c r="C66" s="2"/>
    </row>
    <row r="67" spans="1:3" ht="14.25">
      <c r="A67" s="2"/>
      <c r="B67" s="2"/>
      <c r="C67" s="2"/>
    </row>
    <row r="68" spans="1:3" ht="14.25">
      <c r="A68" s="2"/>
      <c r="B68" s="2"/>
      <c r="C68" s="2"/>
    </row>
    <row r="69" spans="1:3" ht="14.25">
      <c r="A69" s="2"/>
      <c r="B69" s="2"/>
      <c r="C69" s="2"/>
    </row>
    <row r="70" spans="1:3" ht="14.25">
      <c r="A70" s="2"/>
      <c r="B70" s="2"/>
      <c r="C70" s="2"/>
    </row>
    <row r="71" spans="1:3" ht="14.25">
      <c r="A71" s="2"/>
      <c r="B71" s="2"/>
      <c r="C71" s="2"/>
    </row>
    <row r="72" spans="1:3" ht="14.25">
      <c r="A72" s="2"/>
      <c r="B72" s="2"/>
      <c r="C72" s="2"/>
    </row>
    <row r="73" spans="1:3" ht="14.25">
      <c r="A73" s="2"/>
      <c r="B73" s="2"/>
      <c r="C73" s="2"/>
    </row>
    <row r="74" spans="1:3" ht="14.25">
      <c r="A74" s="2"/>
      <c r="B74" s="2"/>
      <c r="C74" s="2"/>
    </row>
    <row r="75" spans="1:3" ht="14.25">
      <c r="A75" s="2"/>
      <c r="B75" s="2"/>
      <c r="C75" s="2"/>
    </row>
    <row r="76" spans="1:3" ht="14.25">
      <c r="A76" s="2"/>
      <c r="B76" s="2"/>
      <c r="C76" s="2"/>
    </row>
    <row r="77" spans="1:3" ht="14.25">
      <c r="A77" s="2"/>
      <c r="B77" s="2"/>
      <c r="C77" s="2"/>
    </row>
    <row r="78" spans="1:3" ht="14.25">
      <c r="A78" s="2"/>
      <c r="B78" s="2"/>
      <c r="C78" s="2"/>
    </row>
    <row r="79" spans="1:3" ht="14.25">
      <c r="A79" s="2"/>
      <c r="B79" s="2"/>
      <c r="C79" s="2"/>
    </row>
    <row r="80" spans="1:3" ht="14.25">
      <c r="A80" s="2"/>
      <c r="B80" s="2"/>
      <c r="C80" s="2"/>
    </row>
    <row r="81" spans="1:3" ht="14.25">
      <c r="A81" s="2"/>
      <c r="B81" s="2"/>
      <c r="C81" s="2"/>
    </row>
    <row r="82" spans="1:3" ht="14.25">
      <c r="A82" s="2"/>
      <c r="B82" s="2"/>
      <c r="C82" s="2"/>
    </row>
    <row r="83" spans="1:3" ht="14.25">
      <c r="A83" s="2"/>
      <c r="B83" s="2"/>
      <c r="C83" s="2"/>
    </row>
    <row r="84" spans="1:3" ht="14.25">
      <c r="A84" s="2"/>
      <c r="B84" s="2"/>
      <c r="C84" s="2"/>
    </row>
    <row r="85" spans="1:3" ht="14.25">
      <c r="A85" s="2"/>
      <c r="B85" s="2"/>
      <c r="C85" s="2"/>
    </row>
    <row r="86" spans="1:3" ht="14.25">
      <c r="A86" s="2"/>
      <c r="B86" s="2"/>
      <c r="C86" s="2"/>
    </row>
    <row r="87" spans="1:3" ht="14.25">
      <c r="A87" s="2"/>
      <c r="B87" s="2"/>
      <c r="C87" s="2"/>
    </row>
    <row r="88" spans="1:3" ht="14.25">
      <c r="A88" s="2"/>
      <c r="B88" s="2"/>
      <c r="C88" s="2"/>
    </row>
    <row r="89" spans="1:3" ht="14.25">
      <c r="A89" s="2"/>
      <c r="B89" s="2"/>
      <c r="C89" s="2"/>
    </row>
    <row r="90" spans="1:3" ht="14.25">
      <c r="A90" s="2"/>
      <c r="B90" s="2"/>
      <c r="C90" s="2"/>
    </row>
    <row r="91" spans="1:3" ht="14.25">
      <c r="A91" s="2"/>
      <c r="B91" s="2"/>
      <c r="C91" s="2"/>
    </row>
    <row r="92" spans="1:3" ht="14.25">
      <c r="A92" s="2"/>
      <c r="B92" s="2"/>
      <c r="C92" s="2"/>
    </row>
    <row r="93" spans="1:3" ht="14.25">
      <c r="A93" s="2"/>
      <c r="B93" s="2"/>
      <c r="C93" s="2"/>
    </row>
    <row r="94" spans="1:3" ht="14.25">
      <c r="A94" s="2"/>
      <c r="B94" s="2"/>
      <c r="C94" s="2"/>
    </row>
    <row r="95" spans="1:3" ht="14.25">
      <c r="A95" s="2"/>
      <c r="B95" s="2"/>
      <c r="C95" s="2"/>
    </row>
    <row r="96" spans="1:3" ht="14.25">
      <c r="A96" s="2"/>
      <c r="B96" s="2"/>
      <c r="C96" s="2"/>
    </row>
    <row r="97" spans="1:3" ht="14.25">
      <c r="A97" s="2"/>
      <c r="B97" s="2"/>
      <c r="C97" s="2"/>
    </row>
    <row r="98" spans="1:3" ht="14.25">
      <c r="A98" s="2"/>
      <c r="B98" s="2"/>
      <c r="C98" s="2"/>
    </row>
    <row r="99" spans="1:3" ht="14.25">
      <c r="A99" s="2"/>
      <c r="B99" s="2"/>
      <c r="C99" s="2"/>
    </row>
    <row r="100" spans="1:3" ht="14.25">
      <c r="A100" s="2"/>
      <c r="B100" s="2"/>
      <c r="C100" s="2"/>
    </row>
    <row r="101" spans="1:3" ht="14.25">
      <c r="A101" s="2"/>
      <c r="B101" s="2"/>
      <c r="C101" s="2"/>
    </row>
    <row r="102" spans="1:3" ht="14.25">
      <c r="A102" s="2"/>
      <c r="B102" s="2"/>
      <c r="C102" s="2"/>
    </row>
    <row r="103" spans="1:3" ht="14.25">
      <c r="A103" s="2"/>
      <c r="B103" s="2"/>
      <c r="C103" s="2"/>
    </row>
    <row r="104" spans="1:3" ht="14.25">
      <c r="A104" s="2"/>
      <c r="B104" s="2"/>
      <c r="C104" s="2"/>
    </row>
    <row r="105" spans="1:3" ht="14.25">
      <c r="A105" s="2"/>
      <c r="B105" s="2"/>
      <c r="C105" s="2"/>
    </row>
    <row r="106" spans="1:3" ht="14.25">
      <c r="A106" s="2"/>
      <c r="B106" s="2"/>
      <c r="C106" s="2"/>
    </row>
    <row r="107" spans="1:3" ht="14.25">
      <c r="A107" s="2"/>
      <c r="B107" s="2"/>
      <c r="C107" s="2"/>
    </row>
    <row r="108" spans="1:3" ht="14.25">
      <c r="A108" s="2"/>
      <c r="B108" s="2"/>
      <c r="C108" s="2"/>
    </row>
    <row r="109" spans="1:3" ht="14.25">
      <c r="A109" s="2"/>
      <c r="B109" s="2"/>
      <c r="C109" s="2"/>
    </row>
    <row r="110" spans="1:3" ht="14.25">
      <c r="A110" s="2"/>
      <c r="B110" s="2"/>
      <c r="C110" s="2"/>
    </row>
    <row r="111" spans="1:3" ht="14.25">
      <c r="A111" s="2"/>
      <c r="B111" s="2"/>
      <c r="C111" s="2"/>
    </row>
    <row r="112" spans="1:3" ht="14.25">
      <c r="A112" s="2"/>
      <c r="B112" s="2"/>
      <c r="C112" s="2"/>
    </row>
    <row r="113" spans="1:3" ht="14.25">
      <c r="A113" s="2"/>
      <c r="B113" s="2"/>
      <c r="C113" s="2"/>
    </row>
    <row r="114" spans="1:3" ht="14.25">
      <c r="A114" s="2"/>
      <c r="B114" s="2"/>
      <c r="C114" s="2"/>
    </row>
    <row r="115" spans="1:3" ht="14.25">
      <c r="A115" s="2"/>
      <c r="B115" s="2"/>
      <c r="C115" s="2"/>
    </row>
    <row r="116" spans="1:3" ht="14.25">
      <c r="A116" s="2"/>
      <c r="B116" s="2"/>
      <c r="C116" s="2"/>
    </row>
    <row r="117" spans="1:3" ht="14.25">
      <c r="A117" s="2"/>
      <c r="B117" s="2"/>
      <c r="C117" s="2"/>
    </row>
    <row r="118" spans="1:3" ht="14.25">
      <c r="A118" s="2"/>
      <c r="B118" s="2"/>
      <c r="C118" s="2"/>
    </row>
    <row r="119" spans="1:3" ht="14.25">
      <c r="A119" s="2"/>
      <c r="B119" s="2"/>
      <c r="C119" s="2"/>
    </row>
    <row r="120" spans="1:3" ht="14.25">
      <c r="A120" s="2"/>
      <c r="B120" s="2"/>
      <c r="C120" s="2"/>
    </row>
    <row r="121" spans="1:3" ht="14.25">
      <c r="A121" s="2"/>
      <c r="B121" s="2"/>
      <c r="C121" s="2"/>
    </row>
    <row r="122" spans="1:3" ht="14.25">
      <c r="A122" s="2"/>
      <c r="B122" s="2"/>
      <c r="C122" s="2"/>
    </row>
    <row r="123" spans="1:3" ht="14.25">
      <c r="A123" s="2"/>
      <c r="B123" s="2"/>
      <c r="C123" s="2"/>
    </row>
    <row r="124" spans="1:3" ht="14.25">
      <c r="A124" s="2"/>
      <c r="B124" s="2"/>
      <c r="C124" s="2"/>
    </row>
    <row r="125" spans="1:3" ht="14.25">
      <c r="A125" s="2"/>
      <c r="B125" s="2"/>
      <c r="C125" s="2"/>
    </row>
    <row r="126" spans="1:3" ht="14.25">
      <c r="A126" s="2"/>
      <c r="B126" s="2"/>
      <c r="C126" s="2"/>
    </row>
    <row r="127" spans="1:3" ht="14.25">
      <c r="A127" s="2"/>
      <c r="B127" s="2"/>
      <c r="C127" s="2"/>
    </row>
  </sheetData>
  <mergeCells count="4">
    <mergeCell ref="B2:B3"/>
    <mergeCell ref="A2:A3"/>
    <mergeCell ref="D2:G2"/>
    <mergeCell ref="A1:G1"/>
  </mergeCells>
  <printOptions horizontalCentered="1"/>
  <pageMargins left="0.25" right="0.25" top="0.75" bottom="0.75" header="0.3" footer="0.45"/>
  <pageSetup paperSize="9" firstPageNumber="14" pageOrder="overThenDown" orientation="portrait" useFirstPageNumber="1" r:id="rId1"/>
  <headerFooter scaleWithDoc="0" alignWithMargins="0">
    <oddFooter>&amp;C&amp;K0000002.14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186"/>
  <sheetViews>
    <sheetView zoomScale="130" zoomScaleNormal="130" zoomScaleSheetLayoutView="100" workbookViewId="0">
      <pane xSplit="2" ySplit="5" topLeftCell="C6" activePane="bottomRight" state="frozen"/>
      <selection activeCell="S25" sqref="S25"/>
      <selection pane="topRight" activeCell="S25" sqref="S25"/>
      <selection pane="bottomLeft" activeCell="S25" sqref="S25"/>
      <selection pane="bottomRight" activeCell="T15" sqref="T15"/>
    </sheetView>
  </sheetViews>
  <sheetFormatPr defaultColWidth="7.25" defaultRowHeight="13.5"/>
  <cols>
    <col min="1" max="1" width="9.75" style="52" customWidth="1"/>
    <col min="2" max="2" width="6.875" style="229" customWidth="1"/>
    <col min="3" max="6" width="6.125" style="53" customWidth="1"/>
    <col min="7" max="7" width="6.875" style="53" customWidth="1"/>
    <col min="8" max="8" width="6.125" style="53" customWidth="1"/>
    <col min="9" max="9" width="6.25" style="111" bestFit="1" customWidth="1"/>
    <col min="10" max="14" width="6.125" style="53" customWidth="1"/>
    <col min="15" max="15" width="5.5" style="53" bestFit="1" customWidth="1"/>
    <col min="16" max="16" width="6.25" style="111" bestFit="1" customWidth="1"/>
    <col min="17" max="17" width="6.125" style="53" customWidth="1"/>
    <col min="18" max="18" width="7" style="112" customWidth="1"/>
    <col min="19" max="19" width="8.625" style="52" customWidth="1"/>
    <col min="20" max="16384" width="7.25" style="52"/>
  </cols>
  <sheetData>
    <row r="1" spans="1:19" ht="18" customHeight="1">
      <c r="A1" s="437" t="s">
        <v>545</v>
      </c>
      <c r="B1" s="438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363"/>
    </row>
    <row r="2" spans="1:19">
      <c r="A2" s="440" t="s">
        <v>439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363"/>
    </row>
    <row r="3" spans="1:19">
      <c r="A3" s="442" t="s">
        <v>14</v>
      </c>
      <c r="B3" s="443" t="s">
        <v>399</v>
      </c>
      <c r="C3" s="444" t="s">
        <v>1</v>
      </c>
      <c r="D3" s="444"/>
      <c r="E3" s="444"/>
      <c r="F3" s="444"/>
      <c r="G3" s="444"/>
      <c r="H3" s="444"/>
      <c r="I3" s="444"/>
      <c r="J3" s="444" t="s">
        <v>0</v>
      </c>
      <c r="K3" s="444"/>
      <c r="L3" s="444"/>
      <c r="M3" s="444"/>
      <c r="N3" s="444"/>
      <c r="O3" s="444"/>
      <c r="P3" s="444"/>
      <c r="Q3" s="444" t="s">
        <v>2</v>
      </c>
      <c r="R3" s="444" t="s">
        <v>373</v>
      </c>
    </row>
    <row r="4" spans="1:19" ht="15.75" customHeight="1">
      <c r="A4" s="442"/>
      <c r="B4" s="443"/>
      <c r="C4" s="126" t="s">
        <v>334</v>
      </c>
      <c r="D4" s="126" t="s">
        <v>335</v>
      </c>
      <c r="E4" s="126" t="s">
        <v>336</v>
      </c>
      <c r="F4" s="126" t="s">
        <v>337</v>
      </c>
      <c r="G4" s="126" t="s">
        <v>338</v>
      </c>
      <c r="H4" s="126" t="s">
        <v>339</v>
      </c>
      <c r="I4" s="126" t="s">
        <v>3</v>
      </c>
      <c r="J4" s="126" t="s">
        <v>334</v>
      </c>
      <c r="K4" s="126" t="s">
        <v>335</v>
      </c>
      <c r="L4" s="126" t="s">
        <v>336</v>
      </c>
      <c r="M4" s="126" t="s">
        <v>337</v>
      </c>
      <c r="N4" s="126" t="s">
        <v>338</v>
      </c>
      <c r="O4" s="126" t="s">
        <v>339</v>
      </c>
      <c r="P4" s="126" t="s">
        <v>3</v>
      </c>
      <c r="Q4" s="444"/>
      <c r="R4" s="444"/>
    </row>
    <row r="5" spans="1:19" s="110" customFormat="1">
      <c r="A5" s="265" t="s">
        <v>248</v>
      </c>
      <c r="B5" s="107" t="s">
        <v>249</v>
      </c>
      <c r="C5" s="107" t="s">
        <v>250</v>
      </c>
      <c r="D5" s="107" t="s">
        <v>251</v>
      </c>
      <c r="E5" s="107" t="s">
        <v>252</v>
      </c>
      <c r="F5" s="107" t="s">
        <v>253</v>
      </c>
      <c r="G5" s="108" t="s">
        <v>254</v>
      </c>
      <c r="H5" s="108" t="s">
        <v>255</v>
      </c>
      <c r="I5" s="108" t="s">
        <v>256</v>
      </c>
      <c r="J5" s="108" t="s">
        <v>257</v>
      </c>
      <c r="K5" s="109" t="s">
        <v>258</v>
      </c>
      <c r="L5" s="109" t="s">
        <v>259</v>
      </c>
      <c r="M5" s="109" t="s">
        <v>260</v>
      </c>
      <c r="N5" s="109" t="s">
        <v>261</v>
      </c>
      <c r="O5" s="127" t="s">
        <v>525</v>
      </c>
      <c r="P5" s="127" t="s">
        <v>526</v>
      </c>
      <c r="Q5" s="127" t="s">
        <v>527</v>
      </c>
      <c r="R5" s="127" t="s">
        <v>528</v>
      </c>
    </row>
    <row r="6" spans="1:19" ht="13.5" customHeight="1">
      <c r="A6" s="266" t="s">
        <v>187</v>
      </c>
      <c r="B6" s="267"/>
      <c r="C6" s="268"/>
      <c r="D6" s="268"/>
      <c r="E6" s="268"/>
      <c r="F6" s="268"/>
      <c r="G6" s="268"/>
      <c r="H6" s="268"/>
      <c r="I6" s="269"/>
      <c r="J6" s="268"/>
      <c r="K6" s="268"/>
      <c r="L6" s="268"/>
      <c r="M6" s="268"/>
      <c r="N6" s="268"/>
      <c r="O6" s="268"/>
      <c r="P6" s="269"/>
      <c r="Q6" s="268"/>
      <c r="R6" s="270"/>
    </row>
    <row r="7" spans="1:19" ht="13.5" customHeight="1">
      <c r="A7" s="271" t="s">
        <v>199</v>
      </c>
      <c r="B7" s="272" t="s">
        <v>9</v>
      </c>
      <c r="C7" s="268">
        <v>77.11</v>
      </c>
      <c r="D7" s="268">
        <v>1556.72</v>
      </c>
      <c r="E7" s="268">
        <v>3503.24</v>
      </c>
      <c r="F7" s="268">
        <v>3075.89</v>
      </c>
      <c r="G7" s="268">
        <v>2207.33</v>
      </c>
      <c r="H7" s="268">
        <v>1.48</v>
      </c>
      <c r="I7" s="269">
        <f>SUM(C7:H7)</f>
        <v>10421.769999999999</v>
      </c>
      <c r="J7" s="268">
        <v>23.13</v>
      </c>
      <c r="K7" s="268">
        <v>170.37</v>
      </c>
      <c r="L7" s="268">
        <v>447.34</v>
      </c>
      <c r="M7" s="268">
        <v>384.7</v>
      </c>
      <c r="N7" s="268">
        <v>364.55</v>
      </c>
      <c r="O7" s="268">
        <v>0</v>
      </c>
      <c r="P7" s="269">
        <f>SUM(J7:O7)</f>
        <v>1390.09</v>
      </c>
      <c r="Q7" s="268">
        <v>164.64</v>
      </c>
      <c r="R7" s="270">
        <f>I7+P7+Q7</f>
        <v>11976.499999999998</v>
      </c>
    </row>
    <row r="8" spans="1:19" ht="13.5" customHeight="1">
      <c r="A8" s="267" t="s">
        <v>62</v>
      </c>
      <c r="B8" s="272" t="s">
        <v>10</v>
      </c>
      <c r="C8" s="268">
        <v>63.93</v>
      </c>
      <c r="D8" s="268">
        <v>784.36</v>
      </c>
      <c r="E8" s="268">
        <v>927.22</v>
      </c>
      <c r="F8" s="268">
        <v>1030.83</v>
      </c>
      <c r="G8" s="268">
        <v>1631.7</v>
      </c>
      <c r="H8" s="268">
        <v>3.72</v>
      </c>
      <c r="I8" s="269">
        <f>SUM(C8:H8)-0.01</f>
        <v>4441.75</v>
      </c>
      <c r="J8" s="268">
        <v>54.58</v>
      </c>
      <c r="K8" s="268">
        <v>649.91999999999996</v>
      </c>
      <c r="L8" s="268">
        <v>1095.05</v>
      </c>
      <c r="M8" s="268">
        <v>615.17999999999995</v>
      </c>
      <c r="N8" s="268">
        <v>551</v>
      </c>
      <c r="O8" s="268">
        <v>0.54</v>
      </c>
      <c r="P8" s="269">
        <f>SUM(J8:O8)</f>
        <v>2966.27</v>
      </c>
      <c r="Q8" s="268">
        <v>1152.77</v>
      </c>
      <c r="R8" s="270">
        <f t="shared" ref="R8:R14" si="0">I8+P8+Q8</f>
        <v>8560.7900000000009</v>
      </c>
    </row>
    <row r="9" spans="1:19" ht="13.5" customHeight="1">
      <c r="A9" s="267" t="s">
        <v>62</v>
      </c>
      <c r="B9" s="272" t="s">
        <v>11</v>
      </c>
      <c r="C9" s="268">
        <v>30.84</v>
      </c>
      <c r="D9" s="268">
        <v>171.66</v>
      </c>
      <c r="E9" s="268">
        <v>198.61</v>
      </c>
      <c r="F9" s="268">
        <v>501.42</v>
      </c>
      <c r="G9" s="268">
        <v>540.48</v>
      </c>
      <c r="H9" s="268">
        <v>0.96</v>
      </c>
      <c r="I9" s="269">
        <f>SUM(C9:H9)</f>
        <v>1443.97</v>
      </c>
      <c r="J9" s="268">
        <v>156.27000000000001</v>
      </c>
      <c r="K9" s="268">
        <v>365.12</v>
      </c>
      <c r="L9" s="268">
        <v>488.92</v>
      </c>
      <c r="M9" s="268">
        <v>384.42</v>
      </c>
      <c r="N9" s="268">
        <v>289.61</v>
      </c>
      <c r="O9" s="268">
        <v>0</v>
      </c>
      <c r="P9" s="269">
        <f>SUM(J9:O9)</f>
        <v>1684.3400000000001</v>
      </c>
      <c r="Q9" s="268">
        <v>1383.75</v>
      </c>
      <c r="R9" s="270">
        <f t="shared" si="0"/>
        <v>4512.0600000000004</v>
      </c>
    </row>
    <row r="10" spans="1:19" ht="13.9" customHeight="1">
      <c r="A10" s="267" t="s">
        <v>62</v>
      </c>
      <c r="B10" s="273" t="s">
        <v>12</v>
      </c>
      <c r="C10" s="269">
        <f>SUM(C7:C9)</f>
        <v>171.88</v>
      </c>
      <c r="D10" s="269">
        <f t="shared" ref="D10:E10" si="1">SUM(D7:D9)</f>
        <v>2512.7399999999998</v>
      </c>
      <c r="E10" s="269">
        <f t="shared" si="1"/>
        <v>4629.07</v>
      </c>
      <c r="F10" s="269">
        <f>SUM(F7:F9)</f>
        <v>4608.1399999999994</v>
      </c>
      <c r="G10" s="269">
        <f>SUM(G7:G9)-0.01</f>
        <v>4379.5</v>
      </c>
      <c r="H10" s="269">
        <f>SUM(H7:H9)</f>
        <v>6.16</v>
      </c>
      <c r="I10" s="269">
        <f>SUM(I7:I9)</f>
        <v>16307.489999999998</v>
      </c>
      <c r="J10" s="269">
        <f t="shared" ref="J10:O10" si="2">SUM(J7:J9)</f>
        <v>233.98000000000002</v>
      </c>
      <c r="K10" s="269">
        <f t="shared" si="2"/>
        <v>1185.4099999999999</v>
      </c>
      <c r="L10" s="269">
        <f t="shared" si="2"/>
        <v>2031.31</v>
      </c>
      <c r="M10" s="269">
        <f t="shared" si="2"/>
        <v>1384.3</v>
      </c>
      <c r="N10" s="269">
        <f t="shared" si="2"/>
        <v>1205.1599999999999</v>
      </c>
      <c r="O10" s="269">
        <f t="shared" si="2"/>
        <v>0.54</v>
      </c>
      <c r="P10" s="269">
        <f>SUM(P7:P9)</f>
        <v>6040.7</v>
      </c>
      <c r="Q10" s="269">
        <f>SUM(Q7:Q9)</f>
        <v>2701.16</v>
      </c>
      <c r="R10" s="270">
        <f>I10+P10+Q10-0.01</f>
        <v>25049.34</v>
      </c>
    </row>
    <row r="11" spans="1:19" ht="13.5" customHeight="1">
      <c r="A11" s="274" t="s">
        <v>200</v>
      </c>
      <c r="B11" s="272" t="s">
        <v>9</v>
      </c>
      <c r="C11" s="268">
        <v>0</v>
      </c>
      <c r="D11" s="268">
        <v>0</v>
      </c>
      <c r="E11" s="268">
        <v>0</v>
      </c>
      <c r="F11" s="268">
        <v>0.34</v>
      </c>
      <c r="G11" s="268">
        <v>200.45</v>
      </c>
      <c r="H11" s="268">
        <v>0</v>
      </c>
      <c r="I11" s="269">
        <f>SUM(C11:H11)</f>
        <v>200.79</v>
      </c>
      <c r="J11" s="268">
        <v>0</v>
      </c>
      <c r="K11" s="268">
        <v>0</v>
      </c>
      <c r="L11" s="268">
        <v>0</v>
      </c>
      <c r="M11" s="268">
        <v>0</v>
      </c>
      <c r="N11" s="268">
        <v>0</v>
      </c>
      <c r="O11" s="268">
        <v>0</v>
      </c>
      <c r="P11" s="269">
        <f>SUM(J11:O11)</f>
        <v>0</v>
      </c>
      <c r="Q11" s="268">
        <v>0</v>
      </c>
      <c r="R11" s="270">
        <f t="shared" si="0"/>
        <v>200.79</v>
      </c>
    </row>
    <row r="12" spans="1:19" ht="13.5" customHeight="1">
      <c r="A12" s="271" t="s">
        <v>202</v>
      </c>
      <c r="B12" s="272" t="s">
        <v>9</v>
      </c>
      <c r="C12" s="268">
        <v>0</v>
      </c>
      <c r="D12" s="268">
        <v>0.28999999999999998</v>
      </c>
      <c r="E12" s="268">
        <v>2.3199999999999998</v>
      </c>
      <c r="F12" s="268">
        <v>50.09</v>
      </c>
      <c r="G12" s="268">
        <v>285.67</v>
      </c>
      <c r="H12" s="268">
        <v>23.84</v>
      </c>
      <c r="I12" s="269">
        <f>SUM(C12:H12)</f>
        <v>362.21</v>
      </c>
      <c r="J12" s="268">
        <v>1.28</v>
      </c>
      <c r="K12" s="268">
        <v>0</v>
      </c>
      <c r="L12" s="268">
        <v>30.07</v>
      </c>
      <c r="M12" s="268">
        <v>163.5</v>
      </c>
      <c r="N12" s="268">
        <v>406.81</v>
      </c>
      <c r="O12" s="268">
        <v>3.06</v>
      </c>
      <c r="P12" s="269">
        <f>SUM(J12:O12)</f>
        <v>604.71999999999991</v>
      </c>
      <c r="Q12" s="268">
        <v>319.44</v>
      </c>
      <c r="R12" s="270">
        <f>I12+P12+Q12</f>
        <v>1286.3699999999999</v>
      </c>
    </row>
    <row r="13" spans="1:19" ht="13.5" customHeight="1">
      <c r="A13" s="267" t="s">
        <v>62</v>
      </c>
      <c r="B13" s="272" t="s">
        <v>10</v>
      </c>
      <c r="C13" s="268">
        <v>0.13</v>
      </c>
      <c r="D13" s="268">
        <v>62.38</v>
      </c>
      <c r="E13" s="268">
        <v>125.32</v>
      </c>
      <c r="F13" s="268">
        <v>228.46</v>
      </c>
      <c r="G13" s="268">
        <v>407.15</v>
      </c>
      <c r="H13" s="268">
        <v>3.64</v>
      </c>
      <c r="I13" s="269">
        <f>SUM(C13:H13)</f>
        <v>827.07999999999993</v>
      </c>
      <c r="J13" s="268">
        <v>0</v>
      </c>
      <c r="K13" s="268">
        <v>49.83</v>
      </c>
      <c r="L13" s="268">
        <v>795.58</v>
      </c>
      <c r="M13" s="268">
        <v>665.93</v>
      </c>
      <c r="N13" s="268">
        <v>1908.51</v>
      </c>
      <c r="O13" s="268">
        <v>10.59</v>
      </c>
      <c r="P13" s="269">
        <f>SUM(J13:O13)</f>
        <v>3430.4400000000005</v>
      </c>
      <c r="Q13" s="268">
        <v>866.44</v>
      </c>
      <c r="R13" s="270">
        <f t="shared" si="0"/>
        <v>5123.9600000000009</v>
      </c>
    </row>
    <row r="14" spans="1:19" ht="13.5" customHeight="1">
      <c r="A14" s="267" t="s">
        <v>62</v>
      </c>
      <c r="B14" s="272" t="s">
        <v>11</v>
      </c>
      <c r="C14" s="268">
        <v>0.24</v>
      </c>
      <c r="D14" s="268">
        <v>14.55</v>
      </c>
      <c r="E14" s="268">
        <v>123.25</v>
      </c>
      <c r="F14" s="268">
        <v>80.680000000000007</v>
      </c>
      <c r="G14" s="268">
        <v>50.05</v>
      </c>
      <c r="H14" s="268">
        <v>0</v>
      </c>
      <c r="I14" s="269">
        <f>SUM(C14:H14)</f>
        <v>268.77</v>
      </c>
      <c r="J14" s="268">
        <v>0</v>
      </c>
      <c r="K14" s="268">
        <v>18.600000000000001</v>
      </c>
      <c r="L14" s="268">
        <v>158.13</v>
      </c>
      <c r="M14" s="268">
        <v>447.69</v>
      </c>
      <c r="N14" s="268">
        <v>304.19</v>
      </c>
      <c r="O14" s="268">
        <v>0</v>
      </c>
      <c r="P14" s="269">
        <f>SUM(J14:O14)</f>
        <v>928.6099999999999</v>
      </c>
      <c r="Q14" s="268">
        <v>174.05</v>
      </c>
      <c r="R14" s="270">
        <f t="shared" si="0"/>
        <v>1371.4299999999998</v>
      </c>
    </row>
    <row r="15" spans="1:19" ht="13.9" customHeight="1">
      <c r="A15" s="267" t="s">
        <v>62</v>
      </c>
      <c r="B15" s="273" t="s">
        <v>12</v>
      </c>
      <c r="C15" s="269">
        <f>SUM(C12:C14)</f>
        <v>0.37</v>
      </c>
      <c r="D15" s="269">
        <f t="shared" ref="D15:Q15" si="3">SUM(D12:D14)</f>
        <v>77.22</v>
      </c>
      <c r="E15" s="269">
        <f t="shared" si="3"/>
        <v>250.89</v>
      </c>
      <c r="F15" s="269">
        <f t="shared" si="3"/>
        <v>359.23</v>
      </c>
      <c r="G15" s="269">
        <f t="shared" si="3"/>
        <v>742.86999999999989</v>
      </c>
      <c r="H15" s="269">
        <f t="shared" si="3"/>
        <v>27.48</v>
      </c>
      <c r="I15" s="269">
        <f t="shared" si="3"/>
        <v>1458.06</v>
      </c>
      <c r="J15" s="269">
        <f t="shared" si="3"/>
        <v>1.28</v>
      </c>
      <c r="K15" s="269">
        <f t="shared" si="3"/>
        <v>68.430000000000007</v>
      </c>
      <c r="L15" s="269">
        <f t="shared" si="3"/>
        <v>983.78000000000009</v>
      </c>
      <c r="M15" s="269">
        <f t="shared" si="3"/>
        <v>1277.1199999999999</v>
      </c>
      <c r="N15" s="269">
        <f t="shared" si="3"/>
        <v>2619.5100000000002</v>
      </c>
      <c r="O15" s="269">
        <f t="shared" si="3"/>
        <v>13.65</v>
      </c>
      <c r="P15" s="269">
        <f>SUM(P12:P14)</f>
        <v>4963.7700000000004</v>
      </c>
      <c r="Q15" s="269">
        <f t="shared" si="3"/>
        <v>1359.93</v>
      </c>
      <c r="R15" s="270">
        <f>SUM(R12:R14)</f>
        <v>7781.76</v>
      </c>
    </row>
    <row r="16" spans="1:19" ht="13.5" customHeight="1">
      <c r="A16" s="274" t="s">
        <v>201</v>
      </c>
      <c r="B16" s="272" t="s">
        <v>9</v>
      </c>
      <c r="C16" s="268"/>
      <c r="D16" s="268"/>
      <c r="E16" s="268"/>
      <c r="F16" s="268"/>
      <c r="G16" s="268"/>
      <c r="H16" s="268"/>
      <c r="I16" s="269">
        <f>SUM(C16:H16)</f>
        <v>0</v>
      </c>
      <c r="J16" s="268"/>
      <c r="K16" s="268"/>
      <c r="L16" s="268"/>
      <c r="M16" s="268"/>
      <c r="N16" s="268"/>
      <c r="O16" s="268"/>
      <c r="P16" s="269">
        <f>SUM(J16:O16)</f>
        <v>0</v>
      </c>
      <c r="Q16" s="268">
        <v>15</v>
      </c>
      <c r="R16" s="270">
        <f>I16+P16+Q16</f>
        <v>15</v>
      </c>
    </row>
    <row r="17" spans="1:18" s="110" customFormat="1" ht="13.5" customHeight="1">
      <c r="A17" s="435" t="s">
        <v>3</v>
      </c>
      <c r="B17" s="435"/>
      <c r="C17" s="182">
        <f>+C10+C11+C15+C16</f>
        <v>172.25</v>
      </c>
      <c r="D17" s="182">
        <f t="shared" ref="D17:H17" si="4">+D10+D11+D15+D16</f>
        <v>2589.9599999999996</v>
      </c>
      <c r="E17" s="182">
        <f>+E10+E11+E15+E16</f>
        <v>4879.96</v>
      </c>
      <c r="F17" s="182">
        <f>+F10+F11+F15+F16</f>
        <v>4967.7099999999991</v>
      </c>
      <c r="G17" s="182">
        <f>+G10+G11+G15+G16</f>
        <v>5322.82</v>
      </c>
      <c r="H17" s="182">
        <f t="shared" si="4"/>
        <v>33.64</v>
      </c>
      <c r="I17" s="182">
        <f>I10+I11+I15+I16</f>
        <v>17966.34</v>
      </c>
      <c r="J17" s="182">
        <f t="shared" ref="J17:O17" si="5">+J10+J11+J15+J16</f>
        <v>235.26000000000002</v>
      </c>
      <c r="K17" s="182">
        <f t="shared" si="5"/>
        <v>1253.8399999999999</v>
      </c>
      <c r="L17" s="182">
        <f t="shared" si="5"/>
        <v>3015.09</v>
      </c>
      <c r="M17" s="182">
        <f t="shared" si="5"/>
        <v>2661.42</v>
      </c>
      <c r="N17" s="182">
        <f t="shared" si="5"/>
        <v>3824.67</v>
      </c>
      <c r="O17" s="182">
        <f t="shared" si="5"/>
        <v>14.190000000000001</v>
      </c>
      <c r="P17" s="182">
        <f>P10+P11+P15+P16</f>
        <v>11004.470000000001</v>
      </c>
      <c r="Q17" s="182">
        <f>Q10+Q11+Q15+Q16</f>
        <v>4076.09</v>
      </c>
      <c r="R17" s="109">
        <f>R10+R11+R15+R16</f>
        <v>33046.89</v>
      </c>
    </row>
    <row r="18" spans="1:18" ht="13.5" customHeight="1">
      <c r="A18" s="266" t="s">
        <v>203</v>
      </c>
      <c r="B18" s="267"/>
      <c r="C18" s="268"/>
      <c r="D18" s="268"/>
      <c r="E18" s="268"/>
      <c r="F18" s="268"/>
      <c r="G18" s="268"/>
      <c r="H18" s="268"/>
      <c r="I18" s="269"/>
      <c r="J18" s="268"/>
      <c r="K18" s="268"/>
      <c r="L18" s="268"/>
      <c r="M18" s="268"/>
      <c r="N18" s="268"/>
      <c r="O18" s="268"/>
      <c r="P18" s="269"/>
      <c r="Q18" s="268"/>
      <c r="R18" s="270"/>
    </row>
    <row r="19" spans="1:18" ht="13.5" customHeight="1">
      <c r="A19" s="271" t="s">
        <v>199</v>
      </c>
      <c r="B19" s="272" t="s">
        <v>9</v>
      </c>
      <c r="C19" s="268">
        <v>0.56000000000000005</v>
      </c>
      <c r="D19" s="268">
        <v>6.89</v>
      </c>
      <c r="E19" s="268">
        <v>58.99</v>
      </c>
      <c r="F19" s="268">
        <v>205.33</v>
      </c>
      <c r="G19" s="268">
        <v>876.57</v>
      </c>
      <c r="H19" s="268">
        <v>0</v>
      </c>
      <c r="I19" s="269">
        <f>SUM(C19:H19)</f>
        <v>1148.3400000000001</v>
      </c>
      <c r="J19" s="268">
        <v>0</v>
      </c>
      <c r="K19" s="268">
        <v>0</v>
      </c>
      <c r="L19" s="268">
        <v>0</v>
      </c>
      <c r="M19" s="268">
        <v>0.72</v>
      </c>
      <c r="N19" s="268">
        <v>81.34</v>
      </c>
      <c r="O19" s="268">
        <v>0</v>
      </c>
      <c r="P19" s="269">
        <f>SUM(J19:O19)</f>
        <v>82.06</v>
      </c>
      <c r="Q19" s="268">
        <v>0</v>
      </c>
      <c r="R19" s="270">
        <f>I19+P19+Q19</f>
        <v>1230.4000000000001</v>
      </c>
    </row>
    <row r="20" spans="1:18" ht="13.5" customHeight="1">
      <c r="A20" s="267" t="s">
        <v>62</v>
      </c>
      <c r="B20" s="272" t="s">
        <v>10</v>
      </c>
      <c r="C20" s="268">
        <v>0.09</v>
      </c>
      <c r="D20" s="268">
        <v>3.63</v>
      </c>
      <c r="E20" s="268">
        <v>2.88</v>
      </c>
      <c r="F20" s="268">
        <v>25.05</v>
      </c>
      <c r="G20" s="268">
        <v>87.6</v>
      </c>
      <c r="H20" s="268">
        <v>0.02</v>
      </c>
      <c r="I20" s="269">
        <f>SUM(C20:H20)</f>
        <v>119.27</v>
      </c>
      <c r="J20" s="268">
        <v>0</v>
      </c>
      <c r="K20" s="268">
        <v>0</v>
      </c>
      <c r="L20" s="268">
        <v>0</v>
      </c>
      <c r="M20" s="268">
        <v>142.07</v>
      </c>
      <c r="N20" s="268">
        <v>166.76</v>
      </c>
      <c r="O20" s="268">
        <v>0</v>
      </c>
      <c r="P20" s="269">
        <f>SUM(J20:O20)</f>
        <v>308.83</v>
      </c>
      <c r="Q20" s="268">
        <v>0</v>
      </c>
      <c r="R20" s="270">
        <f>I20+P20+Q20</f>
        <v>428.09999999999997</v>
      </c>
    </row>
    <row r="21" spans="1:18" ht="13.9" customHeight="1">
      <c r="A21" s="267" t="s">
        <v>62</v>
      </c>
      <c r="B21" s="273" t="s">
        <v>13</v>
      </c>
      <c r="C21" s="269">
        <f>SUM(C19:C20)</f>
        <v>0.65</v>
      </c>
      <c r="D21" s="269">
        <f t="shared" ref="D21:I21" si="6">SUM(D19:D20)</f>
        <v>10.52</v>
      </c>
      <c r="E21" s="269">
        <f t="shared" si="6"/>
        <v>61.870000000000005</v>
      </c>
      <c r="F21" s="269">
        <f t="shared" si="6"/>
        <v>230.38000000000002</v>
      </c>
      <c r="G21" s="269">
        <f t="shared" si="6"/>
        <v>964.17000000000007</v>
      </c>
      <c r="H21" s="269">
        <f t="shared" si="6"/>
        <v>0.02</v>
      </c>
      <c r="I21" s="269">
        <f t="shared" si="6"/>
        <v>1267.6100000000001</v>
      </c>
      <c r="J21" s="269"/>
      <c r="K21" s="269"/>
      <c r="L21" s="269"/>
      <c r="M21" s="269">
        <f>SUM(M19:M20)</f>
        <v>142.79</v>
      </c>
      <c r="N21" s="269">
        <f>SUM(N19:N20)</f>
        <v>248.1</v>
      </c>
      <c r="O21" s="269"/>
      <c r="P21" s="269">
        <f>SUM(P19:P20)</f>
        <v>390.89</v>
      </c>
      <c r="Q21" s="269"/>
      <c r="R21" s="270">
        <f>SUM(R19:R20)</f>
        <v>1658.5</v>
      </c>
    </row>
    <row r="22" spans="1:18" ht="13.5" customHeight="1">
      <c r="A22" s="271" t="s">
        <v>204</v>
      </c>
      <c r="B22" s="272" t="s">
        <v>13</v>
      </c>
      <c r="C22" s="268">
        <v>84.81</v>
      </c>
      <c r="D22" s="268">
        <v>170.79</v>
      </c>
      <c r="E22" s="268">
        <v>178.95</v>
      </c>
      <c r="F22" s="268">
        <v>608.57000000000005</v>
      </c>
      <c r="G22" s="268">
        <v>5032.1000000000004</v>
      </c>
      <c r="H22" s="268">
        <v>0</v>
      </c>
      <c r="I22" s="269">
        <f>SUM(C22:H22)</f>
        <v>6075.22</v>
      </c>
      <c r="J22" s="268">
        <v>0.82</v>
      </c>
      <c r="K22" s="268">
        <v>8.81</v>
      </c>
      <c r="L22" s="268">
        <v>5.2</v>
      </c>
      <c r="M22" s="268">
        <v>20.49</v>
      </c>
      <c r="N22" s="268">
        <v>31.33</v>
      </c>
      <c r="O22" s="268">
        <v>0</v>
      </c>
      <c r="P22" s="269">
        <f>SUM(J22:O22)</f>
        <v>66.650000000000006</v>
      </c>
      <c r="Q22" s="268">
        <v>29.63</v>
      </c>
      <c r="R22" s="270">
        <f>I22+P22+Q22</f>
        <v>6171.5</v>
      </c>
    </row>
    <row r="23" spans="1:18" ht="13.5" customHeight="1">
      <c r="A23" s="267" t="s">
        <v>62</v>
      </c>
      <c r="B23" s="272" t="s">
        <v>11</v>
      </c>
      <c r="C23" s="268">
        <v>6.43</v>
      </c>
      <c r="D23" s="268">
        <v>32.92</v>
      </c>
      <c r="E23" s="268">
        <v>67.95</v>
      </c>
      <c r="F23" s="268">
        <v>136.97</v>
      </c>
      <c r="G23" s="268">
        <v>461.32</v>
      </c>
      <c r="H23" s="268">
        <v>0</v>
      </c>
      <c r="I23" s="269">
        <f>SUM(C23:H23)</f>
        <v>705.59</v>
      </c>
      <c r="J23" s="268">
        <v>5.91</v>
      </c>
      <c r="K23" s="268">
        <v>8.1300000000000008</v>
      </c>
      <c r="L23" s="268">
        <v>15.48</v>
      </c>
      <c r="M23" s="268">
        <v>63.31</v>
      </c>
      <c r="N23" s="268">
        <v>1148.71</v>
      </c>
      <c r="O23" s="268">
        <v>0</v>
      </c>
      <c r="P23" s="269">
        <f>SUM(J23:O23)</f>
        <v>1241.54</v>
      </c>
      <c r="Q23" s="268">
        <v>5.62</v>
      </c>
      <c r="R23" s="270">
        <f>I23+P23+Q23</f>
        <v>1952.75</v>
      </c>
    </row>
    <row r="24" spans="1:18" s="110" customFormat="1" ht="13.9" customHeight="1">
      <c r="A24" s="275"/>
      <c r="B24" s="273" t="s">
        <v>12</v>
      </c>
      <c r="C24" s="269">
        <f t="shared" ref="C24:H24" si="7">SUM(C22:C23)</f>
        <v>91.240000000000009</v>
      </c>
      <c r="D24" s="269">
        <f t="shared" si="7"/>
        <v>203.70999999999998</v>
      </c>
      <c r="E24" s="269">
        <f t="shared" si="7"/>
        <v>246.89999999999998</v>
      </c>
      <c r="F24" s="269">
        <f t="shared" si="7"/>
        <v>745.54000000000008</v>
      </c>
      <c r="G24" s="269">
        <f t="shared" si="7"/>
        <v>5493.42</v>
      </c>
      <c r="H24" s="269">
        <f t="shared" si="7"/>
        <v>0</v>
      </c>
      <c r="I24" s="269">
        <f t="shared" ref="I24:O24" si="8">SUM(I22:I23)</f>
        <v>6780.81</v>
      </c>
      <c r="J24" s="269">
        <f t="shared" si="8"/>
        <v>6.73</v>
      </c>
      <c r="K24" s="269">
        <f t="shared" si="8"/>
        <v>16.940000000000001</v>
      </c>
      <c r="L24" s="269">
        <f t="shared" si="8"/>
        <v>20.68</v>
      </c>
      <c r="M24" s="269">
        <f t="shared" si="8"/>
        <v>83.8</v>
      </c>
      <c r="N24" s="269">
        <f t="shared" si="8"/>
        <v>1180.04</v>
      </c>
      <c r="O24" s="269">
        <f t="shared" si="8"/>
        <v>0</v>
      </c>
      <c r="P24" s="269">
        <f>SUM(P22:P23)</f>
        <v>1308.19</v>
      </c>
      <c r="Q24" s="269">
        <f>SUM(Q22:Q23)</f>
        <v>35.25</v>
      </c>
      <c r="R24" s="270">
        <f>SUM(R22:R23)</f>
        <v>8124.25</v>
      </c>
    </row>
    <row r="25" spans="1:18" ht="13.5" customHeight="1">
      <c r="A25" s="271" t="s">
        <v>341</v>
      </c>
      <c r="B25" s="272" t="s">
        <v>9</v>
      </c>
      <c r="C25" s="268">
        <v>0</v>
      </c>
      <c r="D25" s="268">
        <v>0.11</v>
      </c>
      <c r="E25" s="268">
        <v>3.15</v>
      </c>
      <c r="F25" s="268">
        <v>14.19</v>
      </c>
      <c r="G25" s="268">
        <v>83.44</v>
      </c>
      <c r="H25" s="268">
        <v>0.43</v>
      </c>
      <c r="I25" s="269">
        <f>SUM(C25:H25)</f>
        <v>101.32000000000001</v>
      </c>
      <c r="J25" s="268">
        <v>0</v>
      </c>
      <c r="K25" s="268">
        <v>7.76</v>
      </c>
      <c r="L25" s="268">
        <v>7.77</v>
      </c>
      <c r="M25" s="268">
        <v>19.82</v>
      </c>
      <c r="N25" s="268">
        <v>21.46</v>
      </c>
      <c r="O25" s="268">
        <v>0</v>
      </c>
      <c r="P25" s="269">
        <f>SUM(J25:O25)</f>
        <v>56.81</v>
      </c>
      <c r="Q25" s="268">
        <v>0</v>
      </c>
      <c r="R25" s="270">
        <f>I25+P25+Q25</f>
        <v>158.13</v>
      </c>
    </row>
    <row r="26" spans="1:18" ht="13.5" customHeight="1">
      <c r="A26" s="267"/>
      <c r="B26" s="272" t="s">
        <v>10</v>
      </c>
      <c r="C26" s="268">
        <v>0</v>
      </c>
      <c r="D26" s="268">
        <v>0</v>
      </c>
      <c r="E26" s="268">
        <v>0.3</v>
      </c>
      <c r="F26" s="268">
        <v>1.69</v>
      </c>
      <c r="G26" s="268">
        <v>8.93</v>
      </c>
      <c r="H26" s="268">
        <v>0.01</v>
      </c>
      <c r="I26" s="269">
        <f>SUM(C26:H26)</f>
        <v>10.93</v>
      </c>
      <c r="J26" s="268">
        <v>0</v>
      </c>
      <c r="K26" s="268">
        <v>0.4</v>
      </c>
      <c r="L26" s="268">
        <v>0.4</v>
      </c>
      <c r="M26" s="268">
        <v>1.61</v>
      </c>
      <c r="N26" s="268">
        <v>3.28</v>
      </c>
      <c r="O26" s="268">
        <v>0</v>
      </c>
      <c r="P26" s="269">
        <f>SUM(J26:O26)</f>
        <v>5.6899999999999995</v>
      </c>
      <c r="Q26" s="268">
        <v>0</v>
      </c>
      <c r="R26" s="270">
        <f>I26+P26+Q26</f>
        <v>16.619999999999997</v>
      </c>
    </row>
    <row r="27" spans="1:18" ht="13.9" customHeight="1">
      <c r="A27" s="267" t="s">
        <v>62</v>
      </c>
      <c r="B27" s="273" t="s">
        <v>13</v>
      </c>
      <c r="C27" s="269">
        <f>SUM(C25:C26)</f>
        <v>0</v>
      </c>
      <c r="D27" s="269">
        <f t="shared" ref="D27:N27" si="9">SUM(D25:D26)</f>
        <v>0.11</v>
      </c>
      <c r="E27" s="269">
        <f t="shared" si="9"/>
        <v>3.4499999999999997</v>
      </c>
      <c r="F27" s="269">
        <f t="shared" si="9"/>
        <v>15.879999999999999</v>
      </c>
      <c r="G27" s="269">
        <f t="shared" si="9"/>
        <v>92.37</v>
      </c>
      <c r="H27" s="269">
        <f t="shared" si="9"/>
        <v>0.44</v>
      </c>
      <c r="I27" s="269">
        <f t="shared" si="9"/>
        <v>112.25</v>
      </c>
      <c r="J27" s="269">
        <f t="shared" si="9"/>
        <v>0</v>
      </c>
      <c r="K27" s="269">
        <f t="shared" si="9"/>
        <v>8.16</v>
      </c>
      <c r="L27" s="269">
        <f t="shared" si="9"/>
        <v>8.17</v>
      </c>
      <c r="M27" s="269">
        <f t="shared" si="9"/>
        <v>21.43</v>
      </c>
      <c r="N27" s="269">
        <f t="shared" si="9"/>
        <v>24.740000000000002</v>
      </c>
      <c r="O27" s="269"/>
      <c r="P27" s="269">
        <f>SUM(P25:P26)</f>
        <v>62.5</v>
      </c>
      <c r="Q27" s="269"/>
      <c r="R27" s="270">
        <f>SUM(R25:R26)</f>
        <v>174.75</v>
      </c>
    </row>
    <row r="28" spans="1:18" ht="13.5" customHeight="1">
      <c r="A28" s="267" t="s">
        <v>345</v>
      </c>
      <c r="B28" s="272" t="s">
        <v>9</v>
      </c>
      <c r="C28" s="268">
        <v>0.01</v>
      </c>
      <c r="D28" s="268">
        <v>3.2</v>
      </c>
      <c r="E28" s="268">
        <v>19</v>
      </c>
      <c r="F28" s="268">
        <v>64.67</v>
      </c>
      <c r="G28" s="268">
        <v>229.24</v>
      </c>
      <c r="H28" s="268">
        <v>0.45</v>
      </c>
      <c r="I28" s="269">
        <f>SUM(C28:H28)</f>
        <v>316.57</v>
      </c>
      <c r="J28" s="268">
        <v>0.25</v>
      </c>
      <c r="K28" s="268">
        <v>0.32</v>
      </c>
      <c r="L28" s="268">
        <v>1.35</v>
      </c>
      <c r="M28" s="268">
        <v>5.07</v>
      </c>
      <c r="N28" s="268">
        <v>14.81</v>
      </c>
      <c r="O28" s="268">
        <v>0</v>
      </c>
      <c r="P28" s="269">
        <f>SUM(J28:O28)</f>
        <v>21.8</v>
      </c>
      <c r="Q28" s="268">
        <v>0</v>
      </c>
      <c r="R28" s="270">
        <f>I28+P28+Q28</f>
        <v>338.37</v>
      </c>
    </row>
    <row r="29" spans="1:18" ht="13.5" customHeight="1">
      <c r="A29" s="267"/>
      <c r="B29" s="272" t="s">
        <v>10</v>
      </c>
      <c r="C29" s="268">
        <v>0</v>
      </c>
      <c r="D29" s="268">
        <v>0.51</v>
      </c>
      <c r="E29" s="268">
        <v>2.66</v>
      </c>
      <c r="F29" s="268">
        <v>10.119999999999999</v>
      </c>
      <c r="G29" s="268">
        <v>12.39</v>
      </c>
      <c r="H29" s="268">
        <v>0</v>
      </c>
      <c r="I29" s="269">
        <f>SUM(C29:H29)</f>
        <v>25.68</v>
      </c>
      <c r="J29" s="268">
        <v>0</v>
      </c>
      <c r="K29" s="268">
        <v>0.25</v>
      </c>
      <c r="L29" s="268">
        <v>1.81</v>
      </c>
      <c r="M29" s="268">
        <v>7.11</v>
      </c>
      <c r="N29" s="268">
        <v>9.89</v>
      </c>
      <c r="O29" s="268">
        <v>0.01</v>
      </c>
      <c r="P29" s="269">
        <f>SUM(J29:O29)</f>
        <v>19.070000000000004</v>
      </c>
      <c r="Q29" s="268">
        <v>0</v>
      </c>
      <c r="R29" s="270">
        <f>I29+P29+Q29</f>
        <v>44.75</v>
      </c>
    </row>
    <row r="30" spans="1:18" ht="13.9" customHeight="1">
      <c r="A30" s="267" t="s">
        <v>62</v>
      </c>
      <c r="B30" s="273" t="s">
        <v>13</v>
      </c>
      <c r="C30" s="269">
        <f t="shared" ref="C30:P30" si="10">SUM(C28:C29)</f>
        <v>0.01</v>
      </c>
      <c r="D30" s="269">
        <f t="shared" si="10"/>
        <v>3.71</v>
      </c>
      <c r="E30" s="269">
        <f t="shared" si="10"/>
        <v>21.66</v>
      </c>
      <c r="F30" s="269">
        <f t="shared" si="10"/>
        <v>74.790000000000006</v>
      </c>
      <c r="G30" s="269">
        <f t="shared" si="10"/>
        <v>241.63</v>
      </c>
      <c r="H30" s="269">
        <f t="shared" si="10"/>
        <v>0.45</v>
      </c>
      <c r="I30" s="269">
        <f>SUM(I28:I29)</f>
        <v>342.25</v>
      </c>
      <c r="J30" s="269">
        <f t="shared" si="10"/>
        <v>0.25</v>
      </c>
      <c r="K30" s="269">
        <f t="shared" si="10"/>
        <v>0.57000000000000006</v>
      </c>
      <c r="L30" s="269">
        <f t="shared" si="10"/>
        <v>3.16</v>
      </c>
      <c r="M30" s="269">
        <f t="shared" si="10"/>
        <v>12.18</v>
      </c>
      <c r="N30" s="269">
        <f t="shared" si="10"/>
        <v>24.700000000000003</v>
      </c>
      <c r="O30" s="269">
        <f t="shared" si="10"/>
        <v>0.01</v>
      </c>
      <c r="P30" s="269">
        <f t="shared" si="10"/>
        <v>40.870000000000005</v>
      </c>
      <c r="Q30" s="269"/>
      <c r="R30" s="270">
        <f>SUM(R28:R29)</f>
        <v>383.12</v>
      </c>
    </row>
    <row r="31" spans="1:18" ht="13.5" customHeight="1">
      <c r="A31" s="274" t="s">
        <v>205</v>
      </c>
      <c r="B31" s="272" t="s">
        <v>9</v>
      </c>
      <c r="C31" s="268">
        <v>0</v>
      </c>
      <c r="D31" s="268">
        <v>0</v>
      </c>
      <c r="E31" s="268">
        <v>0</v>
      </c>
      <c r="F31" s="268">
        <v>3.5</v>
      </c>
      <c r="G31" s="268">
        <v>3.63</v>
      </c>
      <c r="H31" s="268">
        <v>0</v>
      </c>
      <c r="I31" s="269">
        <f t="shared" ref="I31:I36" si="11">SUM(C31:H31)</f>
        <v>7.13</v>
      </c>
      <c r="J31" s="268">
        <v>0</v>
      </c>
      <c r="K31" s="268">
        <v>0</v>
      </c>
      <c r="L31" s="268">
        <v>0</v>
      </c>
      <c r="M31" s="268">
        <v>13.1</v>
      </c>
      <c r="N31" s="268">
        <v>13.1</v>
      </c>
      <c r="O31" s="268">
        <v>0</v>
      </c>
      <c r="P31" s="269">
        <f>SUM(J31:O31)</f>
        <v>26.2</v>
      </c>
      <c r="Q31" s="268">
        <v>4.5999999999999996</v>
      </c>
      <c r="R31" s="270">
        <f t="shared" ref="R31:R38" si="12">I31+P31+Q31</f>
        <v>37.93</v>
      </c>
    </row>
    <row r="32" spans="1:18" ht="13.5" customHeight="1">
      <c r="A32" s="271" t="s">
        <v>206</v>
      </c>
      <c r="B32" s="272" t="s">
        <v>9</v>
      </c>
      <c r="C32" s="268">
        <v>31.01</v>
      </c>
      <c r="D32" s="268">
        <v>51.98</v>
      </c>
      <c r="E32" s="268">
        <v>140.27000000000001</v>
      </c>
      <c r="F32" s="268">
        <v>1021.35</v>
      </c>
      <c r="G32" s="268">
        <v>8668.18</v>
      </c>
      <c r="H32" s="268">
        <v>169.14</v>
      </c>
      <c r="I32" s="269">
        <f t="shared" si="11"/>
        <v>10081.93</v>
      </c>
      <c r="J32" s="268">
        <v>6.56</v>
      </c>
      <c r="K32" s="268">
        <v>1.42</v>
      </c>
      <c r="L32" s="268">
        <v>4.6100000000000003</v>
      </c>
      <c r="M32" s="268">
        <v>316.73</v>
      </c>
      <c r="N32" s="268">
        <v>1524.21</v>
      </c>
      <c r="O32" s="268">
        <v>32.75</v>
      </c>
      <c r="P32" s="269">
        <f>SUM(J32:O32)</f>
        <v>1886.28</v>
      </c>
      <c r="Q32" s="268">
        <v>722.03</v>
      </c>
      <c r="R32" s="270">
        <f t="shared" si="12"/>
        <v>12690.240000000002</v>
      </c>
    </row>
    <row r="33" spans="1:18" ht="13.5" customHeight="1">
      <c r="A33" s="267" t="s">
        <v>207</v>
      </c>
      <c r="B33" s="272" t="s">
        <v>10</v>
      </c>
      <c r="C33" s="268">
        <v>0.11</v>
      </c>
      <c r="D33" s="268">
        <v>2.34</v>
      </c>
      <c r="E33" s="268">
        <v>21.26</v>
      </c>
      <c r="F33" s="268">
        <v>236.48</v>
      </c>
      <c r="G33" s="268">
        <v>1346.93</v>
      </c>
      <c r="H33" s="268">
        <v>31.43</v>
      </c>
      <c r="I33" s="269">
        <f t="shared" si="11"/>
        <v>1638.5500000000002</v>
      </c>
      <c r="J33" s="268">
        <v>0</v>
      </c>
      <c r="K33" s="268">
        <v>2.86</v>
      </c>
      <c r="L33" s="268">
        <v>2.93</v>
      </c>
      <c r="M33" s="268">
        <v>441.37</v>
      </c>
      <c r="N33" s="268">
        <v>676.44</v>
      </c>
      <c r="O33" s="268">
        <v>4.3899999999999997</v>
      </c>
      <c r="P33" s="269">
        <f>SUM(J33:O33)</f>
        <v>1127.9900000000002</v>
      </c>
      <c r="Q33" s="268">
        <v>729.5</v>
      </c>
      <c r="R33" s="270">
        <f t="shared" si="12"/>
        <v>3496.0400000000004</v>
      </c>
    </row>
    <row r="34" spans="1:18" ht="13.5" customHeight="1">
      <c r="A34" s="267" t="s">
        <v>62</v>
      </c>
      <c r="B34" s="272" t="s">
        <v>11</v>
      </c>
      <c r="C34" s="268">
        <v>0.02</v>
      </c>
      <c r="D34" s="268">
        <v>0.23</v>
      </c>
      <c r="E34" s="268">
        <v>1.19</v>
      </c>
      <c r="F34" s="268">
        <v>15.76</v>
      </c>
      <c r="G34" s="268">
        <v>127.85</v>
      </c>
      <c r="H34" s="268">
        <v>0.24</v>
      </c>
      <c r="I34" s="269">
        <f t="shared" si="11"/>
        <v>145.29</v>
      </c>
      <c r="J34" s="268">
        <v>0</v>
      </c>
      <c r="K34" s="268">
        <v>0</v>
      </c>
      <c r="L34" s="268">
        <v>0</v>
      </c>
      <c r="M34" s="268">
        <v>0</v>
      </c>
      <c r="N34" s="268">
        <v>0</v>
      </c>
      <c r="O34" s="268">
        <v>0</v>
      </c>
      <c r="P34" s="269">
        <f>SUM(J34:O34)</f>
        <v>0</v>
      </c>
      <c r="Q34" s="268">
        <v>0</v>
      </c>
      <c r="R34" s="270">
        <f t="shared" si="12"/>
        <v>145.29</v>
      </c>
    </row>
    <row r="35" spans="1:18" s="110" customFormat="1" ht="13.9" customHeight="1">
      <c r="A35" s="275" t="s">
        <v>62</v>
      </c>
      <c r="B35" s="273" t="s">
        <v>12</v>
      </c>
      <c r="C35" s="269">
        <f t="shared" ref="C35:H35" si="13">SUM(C32:C34)</f>
        <v>31.14</v>
      </c>
      <c r="D35" s="269">
        <f t="shared" si="13"/>
        <v>54.54999999999999</v>
      </c>
      <c r="E35" s="269">
        <f t="shared" si="13"/>
        <v>162.72</v>
      </c>
      <c r="F35" s="269">
        <f t="shared" si="13"/>
        <v>1273.5899999999999</v>
      </c>
      <c r="G35" s="269">
        <f t="shared" si="13"/>
        <v>10142.960000000001</v>
      </c>
      <c r="H35" s="269">
        <f t="shared" si="13"/>
        <v>200.81</v>
      </c>
      <c r="I35" s="269">
        <f t="shared" si="11"/>
        <v>11865.77</v>
      </c>
      <c r="J35" s="269">
        <f t="shared" ref="J35:O35" si="14">SUM(J32:J34)</f>
        <v>6.56</v>
      </c>
      <c r="K35" s="269">
        <f t="shared" si="14"/>
        <v>4.2799999999999994</v>
      </c>
      <c r="L35" s="269">
        <f t="shared" si="14"/>
        <v>7.5400000000000009</v>
      </c>
      <c r="M35" s="269">
        <f t="shared" si="14"/>
        <v>758.1</v>
      </c>
      <c r="N35" s="269">
        <f t="shared" si="14"/>
        <v>2200.65</v>
      </c>
      <c r="O35" s="269">
        <f t="shared" si="14"/>
        <v>37.14</v>
      </c>
      <c r="P35" s="269">
        <f t="shared" ref="P35:P38" si="15">SUM(J35:O35)</f>
        <v>3014.27</v>
      </c>
      <c r="Q35" s="269">
        <f>SUM(Q32:Q34)</f>
        <v>1451.53</v>
      </c>
      <c r="R35" s="270">
        <f t="shared" si="12"/>
        <v>16331.570000000002</v>
      </c>
    </row>
    <row r="36" spans="1:18" ht="13.5" customHeight="1">
      <c r="A36" s="267" t="s">
        <v>208</v>
      </c>
      <c r="B36" s="272" t="s">
        <v>9</v>
      </c>
      <c r="C36" s="268">
        <v>149.47</v>
      </c>
      <c r="D36" s="268">
        <v>192.23</v>
      </c>
      <c r="E36" s="268">
        <v>394.86</v>
      </c>
      <c r="F36" s="268">
        <v>929.73</v>
      </c>
      <c r="G36" s="268">
        <v>1809.96</v>
      </c>
      <c r="H36" s="268">
        <v>1.03</v>
      </c>
      <c r="I36" s="269">
        <f t="shared" si="11"/>
        <v>3477.28</v>
      </c>
      <c r="J36" s="268">
        <v>0.02</v>
      </c>
      <c r="K36" s="268">
        <v>39.020000000000003</v>
      </c>
      <c r="L36" s="268">
        <v>77.930000000000007</v>
      </c>
      <c r="M36" s="268">
        <v>124.21</v>
      </c>
      <c r="N36" s="268">
        <v>114.4</v>
      </c>
      <c r="O36" s="268">
        <v>0</v>
      </c>
      <c r="P36" s="269">
        <f>SUM(J36:O36)</f>
        <v>355.58000000000004</v>
      </c>
      <c r="Q36" s="268">
        <v>251.46</v>
      </c>
      <c r="R36" s="270">
        <f t="shared" si="12"/>
        <v>4084.32</v>
      </c>
    </row>
    <row r="37" spans="1:18" ht="13.5" customHeight="1">
      <c r="A37" s="267" t="s">
        <v>207</v>
      </c>
      <c r="B37" s="272" t="s">
        <v>10</v>
      </c>
      <c r="C37" s="268">
        <v>19.5</v>
      </c>
      <c r="D37" s="268">
        <v>240.94</v>
      </c>
      <c r="E37" s="268">
        <v>239.55</v>
      </c>
      <c r="F37" s="268">
        <v>695.77</v>
      </c>
      <c r="G37" s="268">
        <v>665.9</v>
      </c>
      <c r="H37" s="268">
        <v>1.6</v>
      </c>
      <c r="I37" s="269">
        <f t="shared" ref="I37:I38" si="16">SUM(C37:H37)</f>
        <v>1863.2599999999998</v>
      </c>
      <c r="J37" s="268">
        <v>0</v>
      </c>
      <c r="K37" s="268">
        <v>31.9</v>
      </c>
      <c r="L37" s="268">
        <v>40.69</v>
      </c>
      <c r="M37" s="268">
        <v>114.09</v>
      </c>
      <c r="N37" s="268">
        <v>167.41</v>
      </c>
      <c r="O37" s="268">
        <v>0</v>
      </c>
      <c r="P37" s="269">
        <f t="shared" si="15"/>
        <v>354.09000000000003</v>
      </c>
      <c r="Q37" s="268">
        <v>535.09</v>
      </c>
      <c r="R37" s="270">
        <f t="shared" si="12"/>
        <v>2752.44</v>
      </c>
    </row>
    <row r="38" spans="1:18" ht="13.5" customHeight="1">
      <c r="A38" s="267" t="s">
        <v>62</v>
      </c>
      <c r="B38" s="272" t="s">
        <v>11</v>
      </c>
      <c r="C38" s="268">
        <v>6.66</v>
      </c>
      <c r="D38" s="268">
        <v>149.22</v>
      </c>
      <c r="E38" s="268">
        <v>194.98</v>
      </c>
      <c r="F38" s="268">
        <v>277.32</v>
      </c>
      <c r="G38" s="268">
        <v>75.650000000000006</v>
      </c>
      <c r="H38" s="268">
        <v>0.46</v>
      </c>
      <c r="I38" s="269">
        <f t="shared" si="16"/>
        <v>704.29000000000008</v>
      </c>
      <c r="J38" s="268">
        <v>0</v>
      </c>
      <c r="K38" s="268">
        <v>0</v>
      </c>
      <c r="L38" s="268">
        <v>7.53</v>
      </c>
      <c r="M38" s="268">
        <v>9.35</v>
      </c>
      <c r="N38" s="268">
        <v>26.65</v>
      </c>
      <c r="O38" s="268">
        <v>0</v>
      </c>
      <c r="P38" s="269">
        <f t="shared" si="15"/>
        <v>43.53</v>
      </c>
      <c r="Q38" s="268">
        <v>0</v>
      </c>
      <c r="R38" s="270">
        <f t="shared" si="12"/>
        <v>747.82</v>
      </c>
    </row>
    <row r="39" spans="1:18" s="110" customFormat="1" ht="13.9" customHeight="1">
      <c r="A39" s="275" t="s">
        <v>62</v>
      </c>
      <c r="B39" s="273" t="s">
        <v>12</v>
      </c>
      <c r="C39" s="269">
        <f t="shared" ref="C39:R39" si="17">SUM(C36:C38)</f>
        <v>175.63</v>
      </c>
      <c r="D39" s="269">
        <f t="shared" si="17"/>
        <v>582.39</v>
      </c>
      <c r="E39" s="269">
        <f t="shared" si="17"/>
        <v>829.3900000000001</v>
      </c>
      <c r="F39" s="269">
        <f t="shared" si="17"/>
        <v>1902.82</v>
      </c>
      <c r="G39" s="269">
        <f t="shared" si="17"/>
        <v>2551.5100000000002</v>
      </c>
      <c r="H39" s="269">
        <f t="shared" si="17"/>
        <v>3.09</v>
      </c>
      <c r="I39" s="269">
        <f t="shared" si="17"/>
        <v>6044.83</v>
      </c>
      <c r="J39" s="269">
        <f t="shared" si="17"/>
        <v>0.02</v>
      </c>
      <c r="K39" s="269">
        <f t="shared" si="17"/>
        <v>70.92</v>
      </c>
      <c r="L39" s="269">
        <f t="shared" si="17"/>
        <v>126.15</v>
      </c>
      <c r="M39" s="269">
        <f t="shared" si="17"/>
        <v>247.65</v>
      </c>
      <c r="N39" s="269">
        <f t="shared" si="17"/>
        <v>308.45999999999998</v>
      </c>
      <c r="O39" s="269">
        <f t="shared" si="17"/>
        <v>0</v>
      </c>
      <c r="P39" s="269">
        <f t="shared" si="17"/>
        <v>753.2</v>
      </c>
      <c r="Q39" s="269">
        <f t="shared" si="17"/>
        <v>786.55000000000007</v>
      </c>
      <c r="R39" s="270">
        <f t="shared" si="17"/>
        <v>7584.58</v>
      </c>
    </row>
    <row r="40" spans="1:18" ht="13.5" customHeight="1">
      <c r="A40" s="271" t="s">
        <v>209</v>
      </c>
      <c r="B40" s="272" t="s">
        <v>9</v>
      </c>
      <c r="C40" s="268">
        <v>0</v>
      </c>
      <c r="D40" s="268">
        <v>0</v>
      </c>
      <c r="E40" s="268">
        <v>0.01</v>
      </c>
      <c r="F40" s="268">
        <v>4.12</v>
      </c>
      <c r="G40" s="268">
        <v>1015.39</v>
      </c>
      <c r="H40" s="268">
        <v>57.98</v>
      </c>
      <c r="I40" s="269">
        <f>SUM(C40:H40)</f>
        <v>1077.5</v>
      </c>
      <c r="J40" s="268">
        <v>0</v>
      </c>
      <c r="K40" s="268">
        <v>8.0399999999999991</v>
      </c>
      <c r="L40" s="268">
        <v>11.03</v>
      </c>
      <c r="M40" s="268">
        <v>57.69</v>
      </c>
      <c r="N40" s="268">
        <v>547.80999999999995</v>
      </c>
      <c r="O40" s="268">
        <v>146.6</v>
      </c>
      <c r="P40" s="269">
        <f>SUM(J40:O40)</f>
        <v>771.17</v>
      </c>
      <c r="Q40" s="276">
        <v>349.67</v>
      </c>
      <c r="R40" s="270">
        <f>I40+P40+Q40</f>
        <v>2198.34</v>
      </c>
    </row>
    <row r="41" spans="1:18" ht="13.5" customHeight="1">
      <c r="A41" s="267" t="s">
        <v>62</v>
      </c>
      <c r="B41" s="272" t="s">
        <v>10</v>
      </c>
      <c r="C41" s="268">
        <v>0</v>
      </c>
      <c r="D41" s="268">
        <v>0</v>
      </c>
      <c r="E41" s="268">
        <v>0</v>
      </c>
      <c r="F41" s="268">
        <v>1.1000000000000001</v>
      </c>
      <c r="G41" s="268">
        <v>289.68</v>
      </c>
      <c r="H41" s="268">
        <v>12.46</v>
      </c>
      <c r="I41" s="269">
        <f>SUM(C41:H41)</f>
        <v>303.24</v>
      </c>
      <c r="J41" s="268">
        <v>0</v>
      </c>
      <c r="K41" s="268">
        <v>0</v>
      </c>
      <c r="L41" s="268">
        <v>22.33</v>
      </c>
      <c r="M41" s="268">
        <v>95.19</v>
      </c>
      <c r="N41" s="268">
        <v>749.49</v>
      </c>
      <c r="O41" s="268">
        <v>71.959999999999994</v>
      </c>
      <c r="P41" s="269">
        <f>SUM(J41:O41)</f>
        <v>938.97</v>
      </c>
      <c r="Q41" s="277">
        <v>645.16</v>
      </c>
      <c r="R41" s="270">
        <f>I41+P41+Q41</f>
        <v>1887.37</v>
      </c>
    </row>
    <row r="42" spans="1:18" ht="13.5" customHeight="1">
      <c r="A42" s="267" t="s">
        <v>62</v>
      </c>
      <c r="B42" s="272" t="s">
        <v>11</v>
      </c>
      <c r="C42" s="268">
        <v>0</v>
      </c>
      <c r="D42" s="268">
        <v>0</v>
      </c>
      <c r="E42" s="268">
        <v>0</v>
      </c>
      <c r="F42" s="268">
        <v>0.03</v>
      </c>
      <c r="G42" s="268">
        <v>10.51</v>
      </c>
      <c r="H42" s="268">
        <v>0.21</v>
      </c>
      <c r="I42" s="269">
        <f>SUM(C42:H42)</f>
        <v>10.75</v>
      </c>
      <c r="J42" s="268">
        <v>0</v>
      </c>
      <c r="K42" s="268">
        <v>0</v>
      </c>
      <c r="L42" s="268">
        <v>0</v>
      </c>
      <c r="M42" s="268">
        <v>14.74</v>
      </c>
      <c r="N42" s="268">
        <v>18.68</v>
      </c>
      <c r="O42" s="268">
        <v>0</v>
      </c>
      <c r="P42" s="269">
        <f>SUM(J42:O42)</f>
        <v>33.42</v>
      </c>
      <c r="Q42" s="276">
        <v>60.12</v>
      </c>
      <c r="R42" s="270">
        <f>I42+P42+Q42</f>
        <v>104.28999999999999</v>
      </c>
    </row>
    <row r="43" spans="1:18" s="110" customFormat="1" ht="13.9" customHeight="1">
      <c r="A43" s="275" t="s">
        <v>62</v>
      </c>
      <c r="B43" s="273" t="s">
        <v>12</v>
      </c>
      <c r="C43" s="269">
        <f t="shared" ref="C43:H43" si="18">SUM(C40:C42)</f>
        <v>0</v>
      </c>
      <c r="D43" s="269">
        <f t="shared" si="18"/>
        <v>0</v>
      </c>
      <c r="E43" s="269">
        <f t="shared" si="18"/>
        <v>0.01</v>
      </c>
      <c r="F43" s="269">
        <f t="shared" si="18"/>
        <v>5.2500000000000009</v>
      </c>
      <c r="G43" s="269">
        <f t="shared" si="18"/>
        <v>1315.58</v>
      </c>
      <c r="H43" s="269">
        <f t="shared" si="18"/>
        <v>70.649999999999991</v>
      </c>
      <c r="I43" s="269">
        <f t="shared" ref="I43:O43" si="19">SUM(I40:I42)</f>
        <v>1391.49</v>
      </c>
      <c r="J43" s="269">
        <f t="shared" si="19"/>
        <v>0</v>
      </c>
      <c r="K43" s="269">
        <f t="shared" si="19"/>
        <v>8.0399999999999991</v>
      </c>
      <c r="L43" s="269">
        <f t="shared" si="19"/>
        <v>33.36</v>
      </c>
      <c r="M43" s="269">
        <f t="shared" si="19"/>
        <v>167.62</v>
      </c>
      <c r="N43" s="269">
        <f t="shared" si="19"/>
        <v>1315.98</v>
      </c>
      <c r="O43" s="269">
        <f t="shared" si="19"/>
        <v>218.56</v>
      </c>
      <c r="P43" s="269">
        <f>SUM(P40:P42)</f>
        <v>1743.56</v>
      </c>
      <c r="Q43" s="269">
        <f>SUM(Q40:Q42)</f>
        <v>1054.9499999999998</v>
      </c>
      <c r="R43" s="270">
        <f>SUM(R40:R42)</f>
        <v>4190</v>
      </c>
    </row>
    <row r="44" spans="1:18" ht="13.5" customHeight="1">
      <c r="A44" s="271" t="s">
        <v>210</v>
      </c>
      <c r="B44" s="272" t="s">
        <v>9</v>
      </c>
      <c r="C44" s="268">
        <v>28.39</v>
      </c>
      <c r="D44" s="268">
        <v>56.51</v>
      </c>
      <c r="E44" s="268">
        <v>41.01</v>
      </c>
      <c r="F44" s="268">
        <v>40.229999999999997</v>
      </c>
      <c r="G44" s="268">
        <v>24.65</v>
      </c>
      <c r="H44" s="268">
        <v>0</v>
      </c>
      <c r="I44" s="269">
        <f>SUM(C44:H44)</f>
        <v>190.79</v>
      </c>
      <c r="J44" s="268">
        <v>4.22</v>
      </c>
      <c r="K44" s="268">
        <v>5</v>
      </c>
      <c r="L44" s="268">
        <v>5</v>
      </c>
      <c r="M44" s="268">
        <v>0</v>
      </c>
      <c r="N44" s="268">
        <v>0</v>
      </c>
      <c r="O44" s="268">
        <v>0</v>
      </c>
      <c r="P44" s="269">
        <f>SUM(J44:O44)</f>
        <v>14.219999999999999</v>
      </c>
      <c r="Q44" s="268">
        <v>32.479999999999997</v>
      </c>
      <c r="R44" s="270">
        <f>I44+P44+Q44</f>
        <v>237.48999999999998</v>
      </c>
    </row>
    <row r="45" spans="1:18" ht="13.5" customHeight="1">
      <c r="A45" s="267" t="s">
        <v>62</v>
      </c>
      <c r="B45" s="272" t="s">
        <v>10</v>
      </c>
      <c r="C45" s="268">
        <v>0</v>
      </c>
      <c r="D45" s="268">
        <v>0</v>
      </c>
      <c r="E45" s="268">
        <v>0</v>
      </c>
      <c r="F45" s="268">
        <v>0</v>
      </c>
      <c r="G45" s="268">
        <v>0</v>
      </c>
      <c r="H45" s="268">
        <v>0</v>
      </c>
      <c r="I45" s="269">
        <f>SUM(C45:H45)</f>
        <v>0</v>
      </c>
      <c r="J45" s="268">
        <v>3.17</v>
      </c>
      <c r="K45" s="268">
        <v>3.83</v>
      </c>
      <c r="L45" s="268">
        <v>3.83</v>
      </c>
      <c r="M45" s="268">
        <v>0.72</v>
      </c>
      <c r="N45" s="268">
        <v>0.78</v>
      </c>
      <c r="O45" s="268">
        <v>0</v>
      </c>
      <c r="P45" s="269">
        <f>SUM(J45:O45)</f>
        <v>12.33</v>
      </c>
      <c r="Q45" s="268">
        <v>0</v>
      </c>
      <c r="R45" s="270">
        <f>I45+P45+Q45</f>
        <v>12.33</v>
      </c>
    </row>
    <row r="46" spans="1:18" s="110" customFormat="1" ht="13.9" customHeight="1">
      <c r="A46" s="275" t="s">
        <v>62</v>
      </c>
      <c r="B46" s="273" t="s">
        <v>13</v>
      </c>
      <c r="C46" s="269">
        <f>SUM(C44:C45)</f>
        <v>28.39</v>
      </c>
      <c r="D46" s="269">
        <f>SUM(D44:D45)</f>
        <v>56.51</v>
      </c>
      <c r="E46" s="269">
        <f>SUM(E44:E45)</f>
        <v>41.01</v>
      </c>
      <c r="F46" s="269">
        <f>SUM(F44:F45)</f>
        <v>40.229999999999997</v>
      </c>
      <c r="G46" s="269">
        <f>SUM(G44:G45)</f>
        <v>24.65</v>
      </c>
      <c r="H46" s="269"/>
      <c r="I46" s="269">
        <f t="shared" ref="I46:R46" si="20">SUM(I44:I45)</f>
        <v>190.79</v>
      </c>
      <c r="J46" s="269">
        <f t="shared" si="20"/>
        <v>7.39</v>
      </c>
      <c r="K46" s="269">
        <f t="shared" si="20"/>
        <v>8.83</v>
      </c>
      <c r="L46" s="269">
        <f t="shared" si="20"/>
        <v>8.83</v>
      </c>
      <c r="M46" s="269">
        <f t="shared" si="20"/>
        <v>0.72</v>
      </c>
      <c r="N46" s="269">
        <f t="shared" si="20"/>
        <v>0.78</v>
      </c>
      <c r="O46" s="269">
        <f t="shared" si="20"/>
        <v>0</v>
      </c>
      <c r="P46" s="269">
        <f t="shared" si="20"/>
        <v>26.549999999999997</v>
      </c>
      <c r="Q46" s="269">
        <f t="shared" si="20"/>
        <v>32.479999999999997</v>
      </c>
      <c r="R46" s="270">
        <f t="shared" si="20"/>
        <v>249.82</v>
      </c>
    </row>
    <row r="47" spans="1:18" ht="13.5" customHeight="1">
      <c r="A47" s="274" t="s">
        <v>211</v>
      </c>
      <c r="B47" s="272" t="s">
        <v>9</v>
      </c>
      <c r="C47" s="268">
        <v>10</v>
      </c>
      <c r="D47" s="268">
        <v>20</v>
      </c>
      <c r="E47" s="268">
        <v>29</v>
      </c>
      <c r="F47" s="268">
        <v>4</v>
      </c>
      <c r="G47" s="268">
        <v>20.86</v>
      </c>
      <c r="H47" s="268">
        <v>0</v>
      </c>
      <c r="I47" s="269">
        <f>SUM(C47:H47)</f>
        <v>83.86</v>
      </c>
      <c r="J47" s="268">
        <v>7.14</v>
      </c>
      <c r="K47" s="268">
        <v>14.28</v>
      </c>
      <c r="L47" s="268">
        <v>20.71</v>
      </c>
      <c r="M47" s="268">
        <v>2.86</v>
      </c>
      <c r="N47" s="268">
        <v>15.11</v>
      </c>
      <c r="O47" s="268">
        <v>0</v>
      </c>
      <c r="P47" s="269">
        <f>SUM(J47:O47)</f>
        <v>60.099999999999994</v>
      </c>
      <c r="Q47" s="268">
        <v>0</v>
      </c>
      <c r="R47" s="270">
        <f>I47+P47+Q47</f>
        <v>143.95999999999998</v>
      </c>
    </row>
    <row r="48" spans="1:18" ht="13.5" customHeight="1">
      <c r="A48" s="274" t="s">
        <v>212</v>
      </c>
      <c r="B48" s="272" t="s">
        <v>9</v>
      </c>
      <c r="C48" s="268">
        <v>0.87</v>
      </c>
      <c r="D48" s="268">
        <v>25.19</v>
      </c>
      <c r="E48" s="268">
        <v>70.81</v>
      </c>
      <c r="F48" s="268">
        <v>90.03</v>
      </c>
      <c r="G48" s="268">
        <v>139.34</v>
      </c>
      <c r="H48" s="269">
        <v>0</v>
      </c>
      <c r="I48" s="269">
        <f>SUM(C48:H48)</f>
        <v>326.24</v>
      </c>
      <c r="J48" s="268">
        <v>0.2</v>
      </c>
      <c r="K48" s="268">
        <v>5.68</v>
      </c>
      <c r="L48" s="268">
        <v>15.97</v>
      </c>
      <c r="M48" s="268">
        <v>20.309999999999999</v>
      </c>
      <c r="N48" s="268">
        <v>31.44</v>
      </c>
      <c r="O48" s="269">
        <v>0</v>
      </c>
      <c r="P48" s="269">
        <f>SUM(J48:O48)</f>
        <v>73.599999999999994</v>
      </c>
      <c r="Q48" s="270">
        <v>0</v>
      </c>
      <c r="R48" s="270">
        <f>I48+P48+Q48</f>
        <v>399.84000000000003</v>
      </c>
    </row>
    <row r="49" spans="1:18" ht="13.5" customHeight="1">
      <c r="A49" s="271" t="s">
        <v>213</v>
      </c>
      <c r="B49" s="272" t="s">
        <v>9</v>
      </c>
      <c r="C49" s="268">
        <v>0</v>
      </c>
      <c r="D49" s="268">
        <v>0.7</v>
      </c>
      <c r="E49" s="268">
        <v>55.68</v>
      </c>
      <c r="F49" s="268">
        <v>486.76</v>
      </c>
      <c r="G49" s="268">
        <v>6837.39</v>
      </c>
      <c r="H49" s="268">
        <v>115.2</v>
      </c>
      <c r="I49" s="269">
        <f>SUM(C49:H49)</f>
        <v>7495.7300000000005</v>
      </c>
      <c r="J49" s="268">
        <v>1.83</v>
      </c>
      <c r="K49" s="268">
        <v>37.700000000000003</v>
      </c>
      <c r="L49" s="268">
        <v>267.66000000000003</v>
      </c>
      <c r="M49" s="268">
        <v>1569.05</v>
      </c>
      <c r="N49" s="268">
        <v>4448.1099999999997</v>
      </c>
      <c r="O49" s="268">
        <v>1.31</v>
      </c>
      <c r="P49" s="269">
        <f>SUM(J49:O49)</f>
        <v>6325.66</v>
      </c>
      <c r="Q49" s="268">
        <v>387.33</v>
      </c>
      <c r="R49" s="270">
        <f>I49+P49+Q49</f>
        <v>14208.72</v>
      </c>
    </row>
    <row r="50" spans="1:18" ht="13.5" customHeight="1">
      <c r="A50" s="267" t="s">
        <v>62</v>
      </c>
      <c r="B50" s="272" t="s">
        <v>10</v>
      </c>
      <c r="C50" s="268">
        <v>0</v>
      </c>
      <c r="D50" s="268">
        <v>0.08</v>
      </c>
      <c r="E50" s="268">
        <v>9.74</v>
      </c>
      <c r="F50" s="268">
        <v>224.12</v>
      </c>
      <c r="G50" s="268">
        <v>2366.4699999999998</v>
      </c>
      <c r="H50" s="268">
        <v>72.489999999999995</v>
      </c>
      <c r="I50" s="269">
        <f>SUM(C50:H50)</f>
        <v>2672.8999999999996</v>
      </c>
      <c r="J50" s="268">
        <v>5.26</v>
      </c>
      <c r="K50" s="268">
        <v>43.3</v>
      </c>
      <c r="L50" s="268">
        <v>408.13</v>
      </c>
      <c r="M50" s="268">
        <v>1138.22</v>
      </c>
      <c r="N50" s="268">
        <v>1806.14</v>
      </c>
      <c r="O50" s="268">
        <v>0.33</v>
      </c>
      <c r="P50" s="269">
        <f>SUM(J50:O50)</f>
        <v>3401.38</v>
      </c>
      <c r="Q50" s="268">
        <v>381.87</v>
      </c>
      <c r="R50" s="270">
        <f>I50+P50+Q50</f>
        <v>6456.15</v>
      </c>
    </row>
    <row r="51" spans="1:18" ht="13.5" customHeight="1">
      <c r="A51" s="267" t="s">
        <v>62</v>
      </c>
      <c r="B51" s="272" t="s">
        <v>11</v>
      </c>
      <c r="C51" s="268">
        <v>0</v>
      </c>
      <c r="D51" s="268">
        <v>0</v>
      </c>
      <c r="E51" s="268">
        <v>0</v>
      </c>
      <c r="F51" s="268">
        <v>0</v>
      </c>
      <c r="G51" s="268">
        <v>131.4</v>
      </c>
      <c r="H51" s="268">
        <v>0.56000000000000005</v>
      </c>
      <c r="I51" s="269">
        <f>SUM(C51:H51)</f>
        <v>131.96</v>
      </c>
      <c r="J51" s="268">
        <v>0</v>
      </c>
      <c r="K51" s="268">
        <v>0</v>
      </c>
      <c r="L51" s="268">
        <v>0</v>
      </c>
      <c r="M51" s="268">
        <v>0.71</v>
      </c>
      <c r="N51" s="268">
        <v>34.64</v>
      </c>
      <c r="O51" s="268">
        <v>0</v>
      </c>
      <c r="P51" s="269">
        <f>SUM(J51:O51)</f>
        <v>35.35</v>
      </c>
      <c r="Q51" s="268">
        <v>5.0999999999999996</v>
      </c>
      <c r="R51" s="270">
        <f>I51+P51+Q51</f>
        <v>172.41</v>
      </c>
    </row>
    <row r="52" spans="1:18" s="110" customFormat="1" ht="13.9" customHeight="1">
      <c r="A52" s="275" t="s">
        <v>62</v>
      </c>
      <c r="B52" s="273" t="s">
        <v>12</v>
      </c>
      <c r="C52" s="269">
        <f>SUM(C49:C51)</f>
        <v>0</v>
      </c>
      <c r="D52" s="269">
        <f t="shared" ref="D52:R52" si="21">SUM(D49:D51)</f>
        <v>0.77999999999999992</v>
      </c>
      <c r="E52" s="269">
        <f t="shared" si="21"/>
        <v>65.42</v>
      </c>
      <c r="F52" s="269">
        <f t="shared" si="21"/>
        <v>710.88</v>
      </c>
      <c r="G52" s="269">
        <f t="shared" si="21"/>
        <v>9335.26</v>
      </c>
      <c r="H52" s="269">
        <f t="shared" si="21"/>
        <v>188.25</v>
      </c>
      <c r="I52" s="269">
        <f t="shared" si="21"/>
        <v>10300.59</v>
      </c>
      <c r="J52" s="269">
        <f t="shared" si="21"/>
        <v>7.09</v>
      </c>
      <c r="K52" s="269">
        <f t="shared" si="21"/>
        <v>81</v>
      </c>
      <c r="L52" s="269">
        <f t="shared" si="21"/>
        <v>675.79</v>
      </c>
      <c r="M52" s="269">
        <f t="shared" si="21"/>
        <v>2707.98</v>
      </c>
      <c r="N52" s="269">
        <f t="shared" si="21"/>
        <v>6288.89</v>
      </c>
      <c r="O52" s="269">
        <f t="shared" si="21"/>
        <v>1.6400000000000001</v>
      </c>
      <c r="P52" s="269">
        <f t="shared" si="21"/>
        <v>9762.3900000000012</v>
      </c>
      <c r="Q52" s="269">
        <f t="shared" si="21"/>
        <v>774.30000000000007</v>
      </c>
      <c r="R52" s="270">
        <f t="shared" si="21"/>
        <v>20837.28</v>
      </c>
    </row>
    <row r="53" spans="1:18" s="110" customFormat="1" ht="13.5" customHeight="1">
      <c r="A53" s="435" t="s">
        <v>3</v>
      </c>
      <c r="B53" s="435"/>
      <c r="C53" s="182">
        <f>C52+C48+C47+C46+C43+C39+C35+C31+C30+C27+C24+C21</f>
        <v>337.92999999999995</v>
      </c>
      <c r="D53" s="182">
        <f t="shared" ref="D53:R53" si="22">D52+D48+D47+D46+D43+D39+D35+D31+D30+D27+D24+D21</f>
        <v>957.47</v>
      </c>
      <c r="E53" s="182">
        <f t="shared" si="22"/>
        <v>1532.2400000000002</v>
      </c>
      <c r="F53" s="182">
        <f t="shared" si="22"/>
        <v>5096.8900000000003</v>
      </c>
      <c r="G53" s="182">
        <f t="shared" si="22"/>
        <v>30325.380000000005</v>
      </c>
      <c r="H53" s="182">
        <f>H52+H48+H47+H46+H43+H39+H35+H31+H30+H27+H24+H21</f>
        <v>463.70999999999992</v>
      </c>
      <c r="I53" s="182">
        <f t="shared" si="22"/>
        <v>38713.620000000003</v>
      </c>
      <c r="J53" s="182">
        <f t="shared" si="22"/>
        <v>35.379999999999995</v>
      </c>
      <c r="K53" s="182">
        <f t="shared" si="22"/>
        <v>218.7</v>
      </c>
      <c r="L53" s="182">
        <f t="shared" si="22"/>
        <v>920.3599999999999</v>
      </c>
      <c r="M53" s="182">
        <f t="shared" si="22"/>
        <v>4178.54</v>
      </c>
      <c r="N53" s="182">
        <f t="shared" si="22"/>
        <v>11651.99</v>
      </c>
      <c r="O53" s="182">
        <f t="shared" si="22"/>
        <v>257.34999999999997</v>
      </c>
      <c r="P53" s="182">
        <f t="shared" si="22"/>
        <v>17262.320000000003</v>
      </c>
      <c r="Q53" s="182">
        <f t="shared" si="22"/>
        <v>4139.6600000000008</v>
      </c>
      <c r="R53" s="278">
        <f t="shared" si="22"/>
        <v>60115.6</v>
      </c>
    </row>
    <row r="54" spans="1:18" ht="13.5" customHeight="1">
      <c r="A54" s="266" t="s">
        <v>214</v>
      </c>
      <c r="B54" s="267"/>
      <c r="C54" s="268"/>
      <c r="D54" s="268"/>
      <c r="E54" s="268"/>
      <c r="F54" s="268"/>
      <c r="G54" s="268"/>
      <c r="H54" s="268"/>
      <c r="I54" s="269"/>
      <c r="J54" s="268"/>
      <c r="K54" s="268"/>
      <c r="L54" s="268"/>
      <c r="M54" s="268"/>
      <c r="N54" s="268"/>
      <c r="O54" s="268"/>
      <c r="P54" s="269"/>
      <c r="Q54" s="268"/>
      <c r="R54" s="270"/>
    </row>
    <row r="55" spans="1:18" ht="13.5" customHeight="1">
      <c r="A55" s="271" t="s">
        <v>213</v>
      </c>
      <c r="B55" s="272" t="s">
        <v>9</v>
      </c>
      <c r="C55" s="268">
        <v>0</v>
      </c>
      <c r="D55" s="268">
        <v>0.02</v>
      </c>
      <c r="E55" s="268">
        <v>5.95</v>
      </c>
      <c r="F55" s="268">
        <v>118</v>
      </c>
      <c r="G55" s="268">
        <v>1028.08</v>
      </c>
      <c r="H55" s="268">
        <v>113.42</v>
      </c>
      <c r="I55" s="269">
        <f>SUM(C55:H55)</f>
        <v>1265.47</v>
      </c>
      <c r="J55" s="268">
        <v>0</v>
      </c>
      <c r="K55" s="268">
        <v>0</v>
      </c>
      <c r="L55" s="268">
        <v>0</v>
      </c>
      <c r="M55" s="268">
        <v>12.45</v>
      </c>
      <c r="N55" s="268">
        <v>935.38</v>
      </c>
      <c r="O55" s="268">
        <v>92.21</v>
      </c>
      <c r="P55" s="269">
        <f>SUM(J55:O55)+0.01</f>
        <v>1040.05</v>
      </c>
      <c r="Q55" s="268">
        <v>15.45</v>
      </c>
      <c r="R55" s="270">
        <f>I55+P55+Q55</f>
        <v>2320.9699999999998</v>
      </c>
    </row>
    <row r="56" spans="1:18" ht="13.5" customHeight="1">
      <c r="A56" s="267" t="s">
        <v>62</v>
      </c>
      <c r="B56" s="272" t="s">
        <v>10</v>
      </c>
      <c r="C56" s="268">
        <v>0</v>
      </c>
      <c r="D56" s="268">
        <v>0.62</v>
      </c>
      <c r="E56" s="268">
        <v>8.83</v>
      </c>
      <c r="F56" s="268">
        <v>219.58</v>
      </c>
      <c r="G56" s="268">
        <v>548.28</v>
      </c>
      <c r="H56" s="268">
        <v>41.85</v>
      </c>
      <c r="I56" s="269">
        <f>SUM(C56:H56)</f>
        <v>819.16</v>
      </c>
      <c r="J56" s="268">
        <v>0.38</v>
      </c>
      <c r="K56" s="268">
        <v>11.29</v>
      </c>
      <c r="L56" s="268">
        <v>70.28</v>
      </c>
      <c r="M56" s="268">
        <v>381.44</v>
      </c>
      <c r="N56" s="268">
        <v>2704.9</v>
      </c>
      <c r="O56" s="268">
        <v>76.959999999999994</v>
      </c>
      <c r="P56" s="269">
        <f>SUM(J56:O56)</f>
        <v>3245.25</v>
      </c>
      <c r="Q56" s="268">
        <v>18.72</v>
      </c>
      <c r="R56" s="270">
        <f>I56+P56+Q56</f>
        <v>4083.1299999999997</v>
      </c>
    </row>
    <row r="57" spans="1:18" ht="13.5" customHeight="1">
      <c r="A57" s="267" t="s">
        <v>62</v>
      </c>
      <c r="B57" s="272" t="s">
        <v>11</v>
      </c>
      <c r="C57" s="268">
        <v>0</v>
      </c>
      <c r="D57" s="268">
        <v>1.49</v>
      </c>
      <c r="E57" s="268">
        <v>4.74</v>
      </c>
      <c r="F57" s="268">
        <v>31.17</v>
      </c>
      <c r="G57" s="268">
        <v>210.59</v>
      </c>
      <c r="H57" s="268">
        <v>13.74</v>
      </c>
      <c r="I57" s="269">
        <f>SUM(C57:H57)</f>
        <v>261.73</v>
      </c>
      <c r="J57" s="268">
        <v>12.7</v>
      </c>
      <c r="K57" s="268">
        <v>85.66</v>
      </c>
      <c r="L57" s="268">
        <v>219.8</v>
      </c>
      <c r="M57" s="268">
        <v>568.52</v>
      </c>
      <c r="N57" s="268">
        <v>1763.46</v>
      </c>
      <c r="O57" s="268">
        <v>34.97</v>
      </c>
      <c r="P57" s="269">
        <f>SUM(J57:O57)</f>
        <v>2685.11</v>
      </c>
      <c r="Q57" s="268">
        <v>2.4900000000000002</v>
      </c>
      <c r="R57" s="270">
        <f>I57+P57+Q57</f>
        <v>2949.33</v>
      </c>
    </row>
    <row r="58" spans="1:18" s="110" customFormat="1" ht="13.5" customHeight="1">
      <c r="A58" s="275" t="s">
        <v>62</v>
      </c>
      <c r="B58" s="273" t="s">
        <v>12</v>
      </c>
      <c r="C58" s="269">
        <f>C57+C56+C55</f>
        <v>0</v>
      </c>
      <c r="D58" s="269">
        <f t="shared" ref="D58:Q58" si="23">D57+D56+D55</f>
        <v>2.13</v>
      </c>
      <c r="E58" s="269">
        <f t="shared" si="23"/>
        <v>19.52</v>
      </c>
      <c r="F58" s="269">
        <f t="shared" si="23"/>
        <v>368.75</v>
      </c>
      <c r="G58" s="269">
        <f t="shared" si="23"/>
        <v>1786.9499999999998</v>
      </c>
      <c r="H58" s="269">
        <f t="shared" si="23"/>
        <v>169.01</v>
      </c>
      <c r="I58" s="269">
        <f t="shared" si="23"/>
        <v>2346.3599999999997</v>
      </c>
      <c r="J58" s="269">
        <f t="shared" si="23"/>
        <v>13.08</v>
      </c>
      <c r="K58" s="269">
        <f t="shared" si="23"/>
        <v>96.949999999999989</v>
      </c>
      <c r="L58" s="269">
        <f t="shared" si="23"/>
        <v>290.08000000000004</v>
      </c>
      <c r="M58" s="269">
        <f>M57+M56+M55+0.01</f>
        <v>962.42000000000007</v>
      </c>
      <c r="N58" s="269">
        <f>N57+N56+N55+0.01</f>
        <v>5403.7500000000009</v>
      </c>
      <c r="O58" s="269">
        <f t="shared" si="23"/>
        <v>204.14</v>
      </c>
      <c r="P58" s="269">
        <f>P57+P56+P55+0.01</f>
        <v>6970.420000000001</v>
      </c>
      <c r="Q58" s="269">
        <f t="shared" si="23"/>
        <v>36.659999999999997</v>
      </c>
      <c r="R58" s="269">
        <f>R57+R56+R55+0.01</f>
        <v>9353.4399999999987</v>
      </c>
    </row>
    <row r="59" spans="1:18" s="110" customFormat="1" ht="13.5" customHeight="1">
      <c r="A59" s="435" t="s">
        <v>3</v>
      </c>
      <c r="B59" s="435"/>
      <c r="C59" s="182">
        <f>C58</f>
        <v>0</v>
      </c>
      <c r="D59" s="182">
        <f t="shared" ref="D59:Q59" si="24">D58</f>
        <v>2.13</v>
      </c>
      <c r="E59" s="182">
        <f t="shared" si="24"/>
        <v>19.52</v>
      </c>
      <c r="F59" s="182">
        <f t="shared" si="24"/>
        <v>368.75</v>
      </c>
      <c r="G59" s="182">
        <f t="shared" si="24"/>
        <v>1786.9499999999998</v>
      </c>
      <c r="H59" s="182">
        <f t="shared" si="24"/>
        <v>169.01</v>
      </c>
      <c r="I59" s="182">
        <f t="shared" si="24"/>
        <v>2346.3599999999997</v>
      </c>
      <c r="J59" s="182">
        <f t="shared" si="24"/>
        <v>13.08</v>
      </c>
      <c r="K59" s="182">
        <f t="shared" si="24"/>
        <v>96.949999999999989</v>
      </c>
      <c r="L59" s="182">
        <f t="shared" si="24"/>
        <v>290.08000000000004</v>
      </c>
      <c r="M59" s="182">
        <f t="shared" si="24"/>
        <v>962.42000000000007</v>
      </c>
      <c r="N59" s="182">
        <f t="shared" si="24"/>
        <v>5403.7500000000009</v>
      </c>
      <c r="O59" s="182">
        <f t="shared" si="24"/>
        <v>204.14</v>
      </c>
      <c r="P59" s="182">
        <f t="shared" si="24"/>
        <v>6970.420000000001</v>
      </c>
      <c r="Q59" s="182">
        <f t="shared" si="24"/>
        <v>36.659999999999997</v>
      </c>
      <c r="R59" s="182">
        <f>R58</f>
        <v>9353.4399999999987</v>
      </c>
    </row>
    <row r="60" spans="1:18" s="183" customFormat="1" ht="13.5" customHeight="1">
      <c r="A60" s="279"/>
      <c r="B60" s="279"/>
      <c r="C60" s="280"/>
      <c r="D60" s="281"/>
      <c r="E60" s="281"/>
      <c r="F60" s="281"/>
      <c r="G60" s="282"/>
      <c r="H60" s="283"/>
      <c r="I60" s="284"/>
      <c r="J60" s="283"/>
      <c r="K60" s="283"/>
      <c r="L60" s="283"/>
      <c r="M60" s="283"/>
      <c r="N60" s="283"/>
      <c r="O60" s="283"/>
      <c r="P60" s="284"/>
      <c r="Q60" s="283"/>
      <c r="R60" s="282" t="s">
        <v>422</v>
      </c>
    </row>
    <row r="61" spans="1:18" ht="13.5" customHeight="1">
      <c r="A61" s="266" t="s">
        <v>215</v>
      </c>
      <c r="B61" s="267"/>
      <c r="C61" s="268"/>
      <c r="D61" s="268"/>
      <c r="E61" s="268"/>
      <c r="F61" s="268"/>
      <c r="G61" s="268"/>
      <c r="H61" s="268"/>
      <c r="I61" s="269"/>
      <c r="J61" s="268"/>
      <c r="K61" s="268"/>
      <c r="L61" s="268"/>
      <c r="M61" s="268"/>
      <c r="N61" s="268"/>
      <c r="O61" s="268"/>
      <c r="P61" s="269"/>
      <c r="Q61" s="268"/>
      <c r="R61" s="270"/>
    </row>
    <row r="62" spans="1:18" ht="13.5" customHeight="1">
      <c r="A62" s="271" t="s">
        <v>216</v>
      </c>
      <c r="B62" s="272" t="s">
        <v>9</v>
      </c>
      <c r="C62" s="268">
        <v>0.31</v>
      </c>
      <c r="D62" s="268">
        <v>36.17</v>
      </c>
      <c r="E62" s="268">
        <v>70.290000000000006</v>
      </c>
      <c r="F62" s="268">
        <v>44.33</v>
      </c>
      <c r="G62" s="268">
        <v>33.979999999999997</v>
      </c>
      <c r="H62" s="268">
        <v>0</v>
      </c>
      <c r="I62" s="269">
        <f>SUM(C62:H62)</f>
        <v>185.08</v>
      </c>
      <c r="J62" s="268">
        <v>0</v>
      </c>
      <c r="K62" s="268">
        <v>32.770000000000003</v>
      </c>
      <c r="L62" s="268">
        <v>32.99</v>
      </c>
      <c r="M62" s="268">
        <v>20.02</v>
      </c>
      <c r="N62" s="268">
        <v>62.58</v>
      </c>
      <c r="O62" s="268">
        <v>12.87</v>
      </c>
      <c r="P62" s="269">
        <f>SUM(J62:O62)</f>
        <v>161.23000000000002</v>
      </c>
      <c r="Q62" s="268">
        <v>32.83</v>
      </c>
      <c r="R62" s="270">
        <f>I62+P62+Q62</f>
        <v>379.14000000000004</v>
      </c>
    </row>
    <row r="63" spans="1:18" ht="13.5" customHeight="1">
      <c r="A63" s="267" t="s">
        <v>62</v>
      </c>
      <c r="B63" s="272" t="s">
        <v>10</v>
      </c>
      <c r="C63" s="268">
        <v>0</v>
      </c>
      <c r="D63" s="268">
        <v>0</v>
      </c>
      <c r="E63" s="268">
        <v>0</v>
      </c>
      <c r="F63" s="268">
        <v>0</v>
      </c>
      <c r="G63" s="268">
        <v>0</v>
      </c>
      <c r="H63" s="268">
        <v>0</v>
      </c>
      <c r="I63" s="269">
        <f>SUM(C63:H63)</f>
        <v>0</v>
      </c>
      <c r="J63" s="268">
        <v>0</v>
      </c>
      <c r="K63" s="268">
        <v>1.2</v>
      </c>
      <c r="L63" s="268">
        <v>0.7</v>
      </c>
      <c r="M63" s="268">
        <v>3.61</v>
      </c>
      <c r="N63" s="268">
        <v>76.42</v>
      </c>
      <c r="O63" s="268">
        <v>13.12</v>
      </c>
      <c r="P63" s="269">
        <f>SUM(J63:O63)</f>
        <v>95.050000000000011</v>
      </c>
      <c r="Q63" s="268">
        <v>0</v>
      </c>
      <c r="R63" s="270">
        <f>I63+P63+Q63</f>
        <v>95.050000000000011</v>
      </c>
    </row>
    <row r="64" spans="1:18" ht="13.5" customHeight="1">
      <c r="A64" s="267"/>
      <c r="B64" s="272" t="s">
        <v>11</v>
      </c>
      <c r="C64" s="268">
        <v>0</v>
      </c>
      <c r="D64" s="268">
        <v>0</v>
      </c>
      <c r="E64" s="268">
        <v>0</v>
      </c>
      <c r="F64" s="268">
        <v>0</v>
      </c>
      <c r="G64" s="268">
        <v>0</v>
      </c>
      <c r="H64" s="268">
        <v>0</v>
      </c>
      <c r="I64" s="269">
        <f>SUM(C64:H64)</f>
        <v>0</v>
      </c>
      <c r="J64" s="268">
        <v>0</v>
      </c>
      <c r="K64" s="268">
        <v>0</v>
      </c>
      <c r="L64" s="268">
        <v>0</v>
      </c>
      <c r="M64" s="268">
        <v>0</v>
      </c>
      <c r="N64" s="268">
        <v>6.31</v>
      </c>
      <c r="O64" s="268">
        <v>0</v>
      </c>
      <c r="P64" s="269">
        <f>SUM(J64:O64)</f>
        <v>6.31</v>
      </c>
      <c r="Q64" s="268">
        <v>0</v>
      </c>
      <c r="R64" s="270">
        <f>I64+P64+Q64</f>
        <v>6.31</v>
      </c>
    </row>
    <row r="65" spans="1:18" s="110" customFormat="1" ht="13.9" customHeight="1">
      <c r="A65" s="275"/>
      <c r="B65" s="273" t="s">
        <v>12</v>
      </c>
      <c r="C65" s="269">
        <f t="shared" ref="C65:H65" si="25">SUM(C62:C64)</f>
        <v>0.31</v>
      </c>
      <c r="D65" s="269">
        <f t="shared" si="25"/>
        <v>36.17</v>
      </c>
      <c r="E65" s="269">
        <f t="shared" si="25"/>
        <v>70.290000000000006</v>
      </c>
      <c r="F65" s="269">
        <f t="shared" si="25"/>
        <v>44.33</v>
      </c>
      <c r="G65" s="269">
        <f t="shared" si="25"/>
        <v>33.979999999999997</v>
      </c>
      <c r="H65" s="269">
        <f t="shared" si="25"/>
        <v>0</v>
      </c>
      <c r="I65" s="269">
        <f t="shared" ref="I65:R65" si="26">SUM(I62:I64)</f>
        <v>185.08</v>
      </c>
      <c r="J65" s="269">
        <f t="shared" si="26"/>
        <v>0</v>
      </c>
      <c r="K65" s="269">
        <f t="shared" si="26"/>
        <v>33.970000000000006</v>
      </c>
      <c r="L65" s="269">
        <f t="shared" si="26"/>
        <v>33.690000000000005</v>
      </c>
      <c r="M65" s="269">
        <f t="shared" si="26"/>
        <v>23.63</v>
      </c>
      <c r="N65" s="269">
        <f t="shared" si="26"/>
        <v>145.31</v>
      </c>
      <c r="O65" s="269">
        <f t="shared" si="26"/>
        <v>25.99</v>
      </c>
      <c r="P65" s="269">
        <f t="shared" si="26"/>
        <v>262.59000000000003</v>
      </c>
      <c r="Q65" s="269">
        <f t="shared" si="26"/>
        <v>32.83</v>
      </c>
      <c r="R65" s="270">
        <f t="shared" si="26"/>
        <v>480.50000000000006</v>
      </c>
    </row>
    <row r="66" spans="1:18" ht="13.9" customHeight="1">
      <c r="A66" s="274" t="s">
        <v>217</v>
      </c>
      <c r="B66" s="272" t="s">
        <v>9</v>
      </c>
      <c r="C66" s="268">
        <v>0.5</v>
      </c>
      <c r="D66" s="268">
        <v>11.63</v>
      </c>
      <c r="E66" s="268">
        <v>39.020000000000003</v>
      </c>
      <c r="F66" s="268">
        <v>59.69</v>
      </c>
      <c r="G66" s="268">
        <v>66.86</v>
      </c>
      <c r="H66" s="268">
        <v>0</v>
      </c>
      <c r="I66" s="269">
        <f>SUM(C66:H66)</f>
        <v>177.7</v>
      </c>
      <c r="J66" s="268">
        <v>0.11</v>
      </c>
      <c r="K66" s="268">
        <v>0.49</v>
      </c>
      <c r="L66" s="268">
        <v>1.02</v>
      </c>
      <c r="M66" s="268">
        <v>1.36</v>
      </c>
      <c r="N66" s="268">
        <v>0.61</v>
      </c>
      <c r="O66" s="268">
        <v>0</v>
      </c>
      <c r="P66" s="269">
        <f>SUM(J66:O66)</f>
        <v>3.5900000000000003</v>
      </c>
      <c r="Q66" s="268">
        <v>0</v>
      </c>
      <c r="R66" s="270">
        <f>I66+P66+Q66</f>
        <v>181.29</v>
      </c>
    </row>
    <row r="67" spans="1:18" ht="13.9" customHeight="1">
      <c r="A67" s="271" t="s">
        <v>218</v>
      </c>
      <c r="B67" s="272" t="s">
        <v>9</v>
      </c>
      <c r="C67" s="268">
        <v>55.04</v>
      </c>
      <c r="D67" s="268">
        <v>189.84</v>
      </c>
      <c r="E67" s="268">
        <v>327.96</v>
      </c>
      <c r="F67" s="268">
        <v>347.16</v>
      </c>
      <c r="G67" s="268">
        <v>393.16</v>
      </c>
      <c r="H67" s="268">
        <v>7.0000000000000007E-2</v>
      </c>
      <c r="I67" s="269">
        <f>SUM(C67:H67)</f>
        <v>1313.23</v>
      </c>
      <c r="J67" s="268">
        <v>12.11</v>
      </c>
      <c r="K67" s="268">
        <v>32.380000000000003</v>
      </c>
      <c r="L67" s="268">
        <v>56.07</v>
      </c>
      <c r="M67" s="268">
        <v>82.77</v>
      </c>
      <c r="N67" s="268">
        <v>34.43</v>
      </c>
      <c r="O67" s="268">
        <v>0</v>
      </c>
      <c r="P67" s="269">
        <f>SUM(J67:O67)</f>
        <v>217.76</v>
      </c>
      <c r="Q67" s="268">
        <v>194.34</v>
      </c>
      <c r="R67" s="270">
        <f>I67+P67+Q67</f>
        <v>1725.33</v>
      </c>
    </row>
    <row r="68" spans="1:18" ht="13.9" customHeight="1">
      <c r="A68" s="267" t="s">
        <v>219</v>
      </c>
      <c r="B68" s="272" t="s">
        <v>10</v>
      </c>
      <c r="C68" s="268">
        <v>27.62</v>
      </c>
      <c r="D68" s="268">
        <v>139.33000000000001</v>
      </c>
      <c r="E68" s="268">
        <v>132.24</v>
      </c>
      <c r="F68" s="268">
        <v>195.46</v>
      </c>
      <c r="G68" s="268">
        <v>195.26</v>
      </c>
      <c r="H68" s="268">
        <v>0.28999999999999998</v>
      </c>
      <c r="I68" s="269">
        <f>SUM(C68:H68)</f>
        <v>690.2</v>
      </c>
      <c r="J68" s="268">
        <v>21.53</v>
      </c>
      <c r="K68" s="268">
        <v>90.67</v>
      </c>
      <c r="L68" s="268">
        <v>106.54</v>
      </c>
      <c r="M68" s="268">
        <v>27.09</v>
      </c>
      <c r="N68" s="268">
        <v>51.17</v>
      </c>
      <c r="O68" s="268">
        <v>4.5</v>
      </c>
      <c r="P68" s="269">
        <f>SUM(J68:O68)</f>
        <v>301.5</v>
      </c>
      <c r="Q68" s="268">
        <v>1327.33</v>
      </c>
      <c r="R68" s="270">
        <f>I68+P68+Q68</f>
        <v>2319.0299999999997</v>
      </c>
    </row>
    <row r="69" spans="1:18" ht="13.9" customHeight="1">
      <c r="A69" s="267" t="s">
        <v>62</v>
      </c>
      <c r="B69" s="272" t="s">
        <v>11</v>
      </c>
      <c r="C69" s="268">
        <v>0.23</v>
      </c>
      <c r="D69" s="268">
        <v>0.26</v>
      </c>
      <c r="E69" s="268">
        <v>0.26</v>
      </c>
      <c r="F69" s="268">
        <v>0.39</v>
      </c>
      <c r="G69" s="268">
        <v>0.06</v>
      </c>
      <c r="H69" s="268">
        <v>0</v>
      </c>
      <c r="I69" s="269">
        <f>SUM(C69:H69)</f>
        <v>1.2000000000000002</v>
      </c>
      <c r="J69" s="268">
        <v>1.02</v>
      </c>
      <c r="K69" s="268">
        <v>1.39</v>
      </c>
      <c r="L69" s="268">
        <v>0.23</v>
      </c>
      <c r="M69" s="268">
        <v>0.77</v>
      </c>
      <c r="N69" s="268">
        <v>0.17</v>
      </c>
      <c r="O69" s="268">
        <v>0</v>
      </c>
      <c r="P69" s="269">
        <f>SUM(J69:O69)</f>
        <v>3.58</v>
      </c>
      <c r="Q69" s="268">
        <v>364.8</v>
      </c>
      <c r="R69" s="270">
        <f>I69+P69+Q69</f>
        <v>369.58</v>
      </c>
    </row>
    <row r="70" spans="1:18" s="110" customFormat="1" ht="13.9" customHeight="1">
      <c r="A70" s="275" t="s">
        <v>62</v>
      </c>
      <c r="B70" s="273" t="s">
        <v>12</v>
      </c>
      <c r="C70" s="269">
        <f>SUM(C67:C69)</f>
        <v>82.89</v>
      </c>
      <c r="D70" s="269">
        <f t="shared" ref="D70:R70" si="27">SUM(D67:D69)</f>
        <v>329.43</v>
      </c>
      <c r="E70" s="269">
        <f t="shared" si="27"/>
        <v>460.46</v>
      </c>
      <c r="F70" s="269">
        <f t="shared" si="27"/>
        <v>543.01</v>
      </c>
      <c r="G70" s="269">
        <f t="shared" si="27"/>
        <v>588.48</v>
      </c>
      <c r="H70" s="269">
        <f t="shared" si="27"/>
        <v>0.36</v>
      </c>
      <c r="I70" s="269">
        <f t="shared" si="27"/>
        <v>2004.63</v>
      </c>
      <c r="J70" s="269">
        <f t="shared" si="27"/>
        <v>34.660000000000004</v>
      </c>
      <c r="K70" s="269">
        <f t="shared" si="27"/>
        <v>124.44000000000001</v>
      </c>
      <c r="L70" s="269">
        <f t="shared" si="27"/>
        <v>162.84</v>
      </c>
      <c r="M70" s="269">
        <f t="shared" si="27"/>
        <v>110.63</v>
      </c>
      <c r="N70" s="269">
        <f t="shared" si="27"/>
        <v>85.77</v>
      </c>
      <c r="O70" s="269">
        <f t="shared" si="27"/>
        <v>4.5</v>
      </c>
      <c r="P70" s="269">
        <f t="shared" si="27"/>
        <v>522.84</v>
      </c>
      <c r="Q70" s="269">
        <f t="shared" si="27"/>
        <v>1886.4699999999998</v>
      </c>
      <c r="R70" s="270">
        <f t="shared" si="27"/>
        <v>4413.9399999999996</v>
      </c>
    </row>
    <row r="71" spans="1:18" ht="13.9" customHeight="1">
      <c r="A71" s="271" t="s">
        <v>220</v>
      </c>
      <c r="B71" s="272" t="s">
        <v>9</v>
      </c>
      <c r="C71" s="268">
        <v>1.08</v>
      </c>
      <c r="D71" s="268">
        <v>13.12</v>
      </c>
      <c r="E71" s="268">
        <v>63.51</v>
      </c>
      <c r="F71" s="268">
        <v>87.45</v>
      </c>
      <c r="G71" s="268">
        <v>95.92</v>
      </c>
      <c r="H71" s="268">
        <v>0</v>
      </c>
      <c r="I71" s="269">
        <f>SUM(C71:H71)</f>
        <v>261.08</v>
      </c>
      <c r="J71" s="268">
        <v>0</v>
      </c>
      <c r="K71" s="268">
        <v>2.76</v>
      </c>
      <c r="L71" s="268">
        <v>4.3600000000000003</v>
      </c>
      <c r="M71" s="268">
        <v>12.54</v>
      </c>
      <c r="N71" s="268">
        <v>32.04</v>
      </c>
      <c r="O71" s="268">
        <v>0</v>
      </c>
      <c r="P71" s="269">
        <f>SUM(J71:O71)</f>
        <v>51.7</v>
      </c>
      <c r="Q71" s="268">
        <v>0</v>
      </c>
      <c r="R71" s="270">
        <f>I71+P71+Q71</f>
        <v>312.77999999999997</v>
      </c>
    </row>
    <row r="72" spans="1:18" ht="13.9" customHeight="1">
      <c r="A72" s="267" t="s">
        <v>62</v>
      </c>
      <c r="B72" s="272" t="s">
        <v>10</v>
      </c>
      <c r="C72" s="268">
        <v>0</v>
      </c>
      <c r="D72" s="268">
        <v>0.22</v>
      </c>
      <c r="E72" s="268">
        <v>4.7300000000000004</v>
      </c>
      <c r="F72" s="268">
        <v>13.63</v>
      </c>
      <c r="G72" s="268">
        <v>11.14</v>
      </c>
      <c r="H72" s="268">
        <v>0</v>
      </c>
      <c r="I72" s="269">
        <f>SUM(C72:H72)</f>
        <v>29.720000000000002</v>
      </c>
      <c r="J72" s="268">
        <v>0</v>
      </c>
      <c r="K72" s="268">
        <v>0</v>
      </c>
      <c r="L72" s="268">
        <v>2.72</v>
      </c>
      <c r="M72" s="268">
        <v>14.68</v>
      </c>
      <c r="N72" s="268">
        <v>19.03</v>
      </c>
      <c r="O72" s="268">
        <v>0</v>
      </c>
      <c r="P72" s="269">
        <f>SUM(J72:O72)</f>
        <v>36.43</v>
      </c>
      <c r="Q72" s="268">
        <v>68</v>
      </c>
      <c r="R72" s="270">
        <f>I72+P72+Q72</f>
        <v>134.15</v>
      </c>
    </row>
    <row r="73" spans="1:18" s="110" customFormat="1" ht="13.9" customHeight="1">
      <c r="A73" s="275" t="s">
        <v>62</v>
      </c>
      <c r="B73" s="273" t="s">
        <v>13</v>
      </c>
      <c r="C73" s="269">
        <f>SUM(C71:C72)</f>
        <v>1.08</v>
      </c>
      <c r="D73" s="269">
        <f>SUM(D71:D72)</f>
        <v>13.34</v>
      </c>
      <c r="E73" s="269">
        <f>SUM(E71:E72)</f>
        <v>68.239999999999995</v>
      </c>
      <c r="F73" s="269">
        <f>SUM(F71:F72)</f>
        <v>101.08</v>
      </c>
      <c r="G73" s="269">
        <f>SUM(G71:G72)</f>
        <v>107.06</v>
      </c>
      <c r="H73" s="269"/>
      <c r="I73" s="269">
        <f>SUM(I71:I72)</f>
        <v>290.8</v>
      </c>
      <c r="J73" s="269"/>
      <c r="K73" s="269">
        <f>SUM(K71:K72)</f>
        <v>2.76</v>
      </c>
      <c r="L73" s="269">
        <f>SUM(L71:L72)</f>
        <v>7.08</v>
      </c>
      <c r="M73" s="269">
        <f>SUM(M71:M72)</f>
        <v>27.22</v>
      </c>
      <c r="N73" s="269">
        <f>SUM(N71:N72)</f>
        <v>51.07</v>
      </c>
      <c r="O73" s="269"/>
      <c r="P73" s="269">
        <f>SUM(P71:P72)</f>
        <v>88.13</v>
      </c>
      <c r="Q73" s="269">
        <f>SUM(Q71:Q72)</f>
        <v>68</v>
      </c>
      <c r="R73" s="270">
        <f>SUM(R71:R72)</f>
        <v>446.92999999999995</v>
      </c>
    </row>
    <row r="74" spans="1:18" ht="13.9" customHeight="1">
      <c r="A74" s="271" t="s">
        <v>221</v>
      </c>
      <c r="B74" s="272" t="s">
        <v>9</v>
      </c>
      <c r="C74" s="268"/>
      <c r="D74" s="268"/>
      <c r="E74" s="268"/>
      <c r="F74" s="268"/>
      <c r="G74" s="268"/>
      <c r="H74" s="268"/>
      <c r="I74" s="269">
        <f>SUM(C74:H74)</f>
        <v>0</v>
      </c>
      <c r="J74" s="268">
        <v>0</v>
      </c>
      <c r="K74" s="268">
        <v>0.18</v>
      </c>
      <c r="L74" s="268">
        <v>3.74</v>
      </c>
      <c r="M74" s="268">
        <v>5.67</v>
      </c>
      <c r="N74" s="268">
        <v>62.95</v>
      </c>
      <c r="O74" s="268">
        <v>0</v>
      </c>
      <c r="P74" s="269">
        <f>SUM(J74:O74)</f>
        <v>72.540000000000006</v>
      </c>
      <c r="Q74" s="268">
        <v>2.25</v>
      </c>
      <c r="R74" s="270">
        <f>I74+P74+Q74</f>
        <v>74.790000000000006</v>
      </c>
    </row>
    <row r="75" spans="1:18" ht="13.9" customHeight="1">
      <c r="A75" s="267" t="s">
        <v>62</v>
      </c>
      <c r="B75" s="272" t="s">
        <v>10</v>
      </c>
      <c r="C75" s="268"/>
      <c r="D75" s="268"/>
      <c r="E75" s="268"/>
      <c r="F75" s="268"/>
      <c r="G75" s="268"/>
      <c r="H75" s="268"/>
      <c r="I75" s="269">
        <f>SUM(C75:H75)</f>
        <v>0</v>
      </c>
      <c r="J75" s="268">
        <v>0</v>
      </c>
      <c r="K75" s="268">
        <v>0.52</v>
      </c>
      <c r="L75" s="268">
        <v>0.5</v>
      </c>
      <c r="M75" s="268">
        <v>0.24</v>
      </c>
      <c r="N75" s="268">
        <v>11.12</v>
      </c>
      <c r="O75" s="268">
        <v>0</v>
      </c>
      <c r="P75" s="269">
        <f>SUM(J75:O75)</f>
        <v>12.379999999999999</v>
      </c>
      <c r="Q75" s="268">
        <v>44.98</v>
      </c>
      <c r="R75" s="270">
        <f>I75+P75+Q75</f>
        <v>57.36</v>
      </c>
    </row>
    <row r="76" spans="1:18" ht="13.9" customHeight="1">
      <c r="A76" s="267" t="s">
        <v>62</v>
      </c>
      <c r="B76" s="272" t="s">
        <v>11</v>
      </c>
      <c r="C76" s="268"/>
      <c r="D76" s="268"/>
      <c r="E76" s="268"/>
      <c r="F76" s="268"/>
      <c r="G76" s="268"/>
      <c r="H76" s="268"/>
      <c r="I76" s="269">
        <f>SUM(C76:H76)</f>
        <v>0</v>
      </c>
      <c r="J76" s="268">
        <v>0</v>
      </c>
      <c r="K76" s="268">
        <v>0</v>
      </c>
      <c r="L76" s="268">
        <v>0</v>
      </c>
      <c r="M76" s="268">
        <v>0</v>
      </c>
      <c r="N76" s="268">
        <v>0</v>
      </c>
      <c r="O76" s="268">
        <v>0</v>
      </c>
      <c r="P76" s="269">
        <f>SUM(J76:O76)</f>
        <v>0</v>
      </c>
      <c r="Q76" s="268">
        <v>6.16</v>
      </c>
      <c r="R76" s="270">
        <f>I76+P76+Q76</f>
        <v>6.16</v>
      </c>
    </row>
    <row r="77" spans="1:18" s="110" customFormat="1" ht="13.9" customHeight="1">
      <c r="A77" s="275" t="s">
        <v>62</v>
      </c>
      <c r="B77" s="273" t="s">
        <v>12</v>
      </c>
      <c r="C77" s="269">
        <f>SUM(C74:C76)</f>
        <v>0</v>
      </c>
      <c r="D77" s="269">
        <f t="shared" ref="D77:H77" si="28">SUM(D74:D76)</f>
        <v>0</v>
      </c>
      <c r="E77" s="269">
        <f t="shared" si="28"/>
        <v>0</v>
      </c>
      <c r="F77" s="269">
        <f t="shared" si="28"/>
        <v>0</v>
      </c>
      <c r="G77" s="269">
        <f t="shared" si="28"/>
        <v>0</v>
      </c>
      <c r="H77" s="269">
        <f t="shared" si="28"/>
        <v>0</v>
      </c>
      <c r="I77" s="269">
        <f t="shared" ref="I77:R77" si="29">SUM(I74:I76)</f>
        <v>0</v>
      </c>
      <c r="J77" s="269">
        <f t="shared" si="29"/>
        <v>0</v>
      </c>
      <c r="K77" s="269">
        <f t="shared" si="29"/>
        <v>0.7</v>
      </c>
      <c r="L77" s="269">
        <f t="shared" si="29"/>
        <v>4.24</v>
      </c>
      <c r="M77" s="269">
        <f t="shared" si="29"/>
        <v>5.91</v>
      </c>
      <c r="N77" s="269">
        <f t="shared" si="29"/>
        <v>74.070000000000007</v>
      </c>
      <c r="O77" s="269">
        <f t="shared" si="29"/>
        <v>0</v>
      </c>
      <c r="P77" s="269">
        <f t="shared" si="29"/>
        <v>84.92</v>
      </c>
      <c r="Q77" s="269">
        <f t="shared" si="29"/>
        <v>53.39</v>
      </c>
      <c r="R77" s="269">
        <f t="shared" si="29"/>
        <v>138.31</v>
      </c>
    </row>
    <row r="78" spans="1:18" ht="13.9" customHeight="1">
      <c r="A78" s="274" t="s">
        <v>222</v>
      </c>
      <c r="B78" s="272" t="s">
        <v>9</v>
      </c>
      <c r="C78" s="268">
        <v>0</v>
      </c>
      <c r="D78" s="268">
        <v>0</v>
      </c>
      <c r="E78" s="268">
        <v>0</v>
      </c>
      <c r="F78" s="268">
        <v>0</v>
      </c>
      <c r="G78" s="268">
        <v>7.83</v>
      </c>
      <c r="H78" s="268">
        <v>0</v>
      </c>
      <c r="I78" s="269">
        <f>SUM(C78:H78)</f>
        <v>7.83</v>
      </c>
      <c r="J78" s="268">
        <v>0</v>
      </c>
      <c r="K78" s="268">
        <v>0</v>
      </c>
      <c r="L78" s="268">
        <v>0</v>
      </c>
      <c r="M78" s="268">
        <v>0</v>
      </c>
      <c r="N78" s="268">
        <v>0</v>
      </c>
      <c r="O78" s="268">
        <v>0</v>
      </c>
      <c r="P78" s="269"/>
      <c r="Q78" s="268">
        <v>0</v>
      </c>
      <c r="R78" s="270">
        <f>I78+P78+Q78</f>
        <v>7.83</v>
      </c>
    </row>
    <row r="79" spans="1:18" ht="13.9" customHeight="1">
      <c r="A79" s="271" t="s">
        <v>223</v>
      </c>
      <c r="B79" s="272" t="s">
        <v>9</v>
      </c>
      <c r="C79" s="268">
        <v>127.37</v>
      </c>
      <c r="D79" s="268">
        <v>327.91</v>
      </c>
      <c r="E79" s="268">
        <v>503.66</v>
      </c>
      <c r="F79" s="268">
        <v>535.6</v>
      </c>
      <c r="G79" s="268">
        <v>782.24</v>
      </c>
      <c r="H79" s="268">
        <v>15.6</v>
      </c>
      <c r="I79" s="269">
        <f>SUM(C79:H79)</f>
        <v>2292.3799999999997</v>
      </c>
      <c r="J79" s="268">
        <v>90.65</v>
      </c>
      <c r="K79" s="268">
        <v>384.1</v>
      </c>
      <c r="L79" s="268">
        <v>710.78</v>
      </c>
      <c r="M79" s="268">
        <v>604.96</v>
      </c>
      <c r="N79" s="268">
        <v>751.45</v>
      </c>
      <c r="O79" s="268">
        <v>8.35</v>
      </c>
      <c r="P79" s="269">
        <f>SUM(J79:O79)</f>
        <v>2550.29</v>
      </c>
      <c r="Q79" s="268">
        <v>166.22</v>
      </c>
      <c r="R79" s="270">
        <f>I79+P79+Q79</f>
        <v>5008.8900000000003</v>
      </c>
    </row>
    <row r="80" spans="1:18" ht="13.9" customHeight="1">
      <c r="A80" s="267" t="s">
        <v>62</v>
      </c>
      <c r="B80" s="272" t="s">
        <v>10</v>
      </c>
      <c r="C80" s="268">
        <v>12.31</v>
      </c>
      <c r="D80" s="268">
        <v>87.37</v>
      </c>
      <c r="E80" s="268">
        <v>116.25</v>
      </c>
      <c r="F80" s="268">
        <v>282.61</v>
      </c>
      <c r="G80" s="268">
        <v>110.33</v>
      </c>
      <c r="H80" s="268">
        <v>2.8</v>
      </c>
      <c r="I80" s="269">
        <f>SUM(C80:H80)</f>
        <v>611.66999999999996</v>
      </c>
      <c r="J80" s="268">
        <v>121.64</v>
      </c>
      <c r="K80" s="268">
        <v>393.53</v>
      </c>
      <c r="L80" s="268">
        <v>425.9</v>
      </c>
      <c r="M80" s="268">
        <v>205.65</v>
      </c>
      <c r="N80" s="268">
        <v>262.31</v>
      </c>
      <c r="O80" s="268">
        <v>3.48</v>
      </c>
      <c r="P80" s="269">
        <f>SUM(J80:O80)</f>
        <v>1412.51</v>
      </c>
      <c r="Q80" s="268">
        <v>206.8</v>
      </c>
      <c r="R80" s="270">
        <f>I80+P80+Q80</f>
        <v>2230.98</v>
      </c>
    </row>
    <row r="81" spans="1:18" ht="13.9" customHeight="1">
      <c r="A81" s="267" t="s">
        <v>62</v>
      </c>
      <c r="B81" s="272" t="s">
        <v>11</v>
      </c>
      <c r="C81" s="268">
        <v>1.29</v>
      </c>
      <c r="D81" s="268">
        <v>4.71</v>
      </c>
      <c r="E81" s="268">
        <v>4.43</v>
      </c>
      <c r="F81" s="268">
        <v>14.91</v>
      </c>
      <c r="G81" s="268">
        <v>26.15</v>
      </c>
      <c r="H81" s="268">
        <v>0.8</v>
      </c>
      <c r="I81" s="269">
        <f>SUM(C81:H81)</f>
        <v>52.289999999999992</v>
      </c>
      <c r="J81" s="268">
        <v>1.1599999999999999</v>
      </c>
      <c r="K81" s="268">
        <v>13.87</v>
      </c>
      <c r="L81" s="268">
        <v>3.7</v>
      </c>
      <c r="M81" s="268">
        <v>11.06</v>
      </c>
      <c r="N81" s="268">
        <v>15.84</v>
      </c>
      <c r="O81" s="268">
        <v>0.83</v>
      </c>
      <c r="P81" s="269">
        <f>SUM(J81:O81)</f>
        <v>46.459999999999994</v>
      </c>
      <c r="Q81" s="268">
        <v>3.36</v>
      </c>
      <c r="R81" s="270">
        <f>I81+P81+Q81</f>
        <v>102.10999999999999</v>
      </c>
    </row>
    <row r="82" spans="1:18" s="110" customFormat="1" ht="13.9" customHeight="1">
      <c r="A82" s="275" t="s">
        <v>62</v>
      </c>
      <c r="B82" s="273" t="s">
        <v>12</v>
      </c>
      <c r="C82" s="269">
        <f>SUM(C79:C81)</f>
        <v>140.97</v>
      </c>
      <c r="D82" s="269">
        <f t="shared" ref="D82:R82" si="30">SUM(D79:D81)</f>
        <v>419.99</v>
      </c>
      <c r="E82" s="269">
        <f t="shared" si="30"/>
        <v>624.34</v>
      </c>
      <c r="F82" s="269">
        <f t="shared" si="30"/>
        <v>833.12</v>
      </c>
      <c r="G82" s="269">
        <f t="shared" si="30"/>
        <v>918.72</v>
      </c>
      <c r="H82" s="269">
        <f t="shared" si="30"/>
        <v>19.2</v>
      </c>
      <c r="I82" s="269">
        <f t="shared" si="30"/>
        <v>2956.3399999999997</v>
      </c>
      <c r="J82" s="269">
        <f>SUM(J79:J81)</f>
        <v>213.45000000000002</v>
      </c>
      <c r="K82" s="269">
        <f t="shared" si="30"/>
        <v>791.5</v>
      </c>
      <c r="L82" s="269">
        <f t="shared" si="30"/>
        <v>1140.3799999999999</v>
      </c>
      <c r="M82" s="269">
        <f t="shared" si="30"/>
        <v>821.67</v>
      </c>
      <c r="N82" s="269">
        <f t="shared" si="30"/>
        <v>1029.5999999999999</v>
      </c>
      <c r="O82" s="269">
        <f t="shared" si="30"/>
        <v>12.66</v>
      </c>
      <c r="P82" s="269">
        <f t="shared" si="30"/>
        <v>4009.26</v>
      </c>
      <c r="Q82" s="269">
        <f>SUM(Q79:Q81)</f>
        <v>376.38</v>
      </c>
      <c r="R82" s="270">
        <f t="shared" si="30"/>
        <v>7341.9800000000005</v>
      </c>
    </row>
    <row r="83" spans="1:18" ht="13.9" customHeight="1">
      <c r="A83" s="271" t="s">
        <v>224</v>
      </c>
      <c r="B83" s="272" t="s">
        <v>9</v>
      </c>
      <c r="C83" s="268">
        <v>5.93</v>
      </c>
      <c r="D83" s="268">
        <v>116.05</v>
      </c>
      <c r="E83" s="268">
        <v>852.23</v>
      </c>
      <c r="F83" s="268">
        <v>1560.12</v>
      </c>
      <c r="G83" s="268">
        <v>4218.1000000000004</v>
      </c>
      <c r="H83" s="268">
        <v>35.020000000000003</v>
      </c>
      <c r="I83" s="269">
        <f>SUM(C83:H83)-0.01</f>
        <v>6787.4400000000005</v>
      </c>
      <c r="J83" s="268">
        <v>39.96</v>
      </c>
      <c r="K83" s="268">
        <v>163.87</v>
      </c>
      <c r="L83" s="268">
        <v>688.94</v>
      </c>
      <c r="M83" s="268">
        <v>389.07</v>
      </c>
      <c r="N83" s="268">
        <v>703.95</v>
      </c>
      <c r="O83" s="268">
        <v>80.180000000000007</v>
      </c>
      <c r="P83" s="269">
        <f>SUM(J83:O83)</f>
        <v>2065.9700000000003</v>
      </c>
      <c r="Q83" s="268">
        <v>1436.16</v>
      </c>
      <c r="R83" s="270">
        <f>I83+P83+Q83</f>
        <v>10289.57</v>
      </c>
    </row>
    <row r="84" spans="1:18" ht="13.9" customHeight="1">
      <c r="A84" s="267" t="s">
        <v>62</v>
      </c>
      <c r="B84" s="272" t="s">
        <v>10</v>
      </c>
      <c r="C84" s="268">
        <v>4.54</v>
      </c>
      <c r="D84" s="268">
        <v>94.04</v>
      </c>
      <c r="E84" s="268">
        <v>239.68</v>
      </c>
      <c r="F84" s="268">
        <v>946.73</v>
      </c>
      <c r="G84" s="268">
        <v>1871.93</v>
      </c>
      <c r="H84" s="268">
        <v>19.34</v>
      </c>
      <c r="I84" s="269">
        <f>SUM(C84:H84)+0.01</f>
        <v>3176.2700000000004</v>
      </c>
      <c r="J84" s="268">
        <v>35.130000000000003</v>
      </c>
      <c r="K84" s="268">
        <v>382.5</v>
      </c>
      <c r="L84" s="268">
        <v>558.94000000000005</v>
      </c>
      <c r="M84" s="268">
        <v>1007.38</v>
      </c>
      <c r="N84" s="268">
        <v>975.57</v>
      </c>
      <c r="O84" s="268">
        <v>88.26</v>
      </c>
      <c r="P84" s="269">
        <f>SUM(J84:O84)</f>
        <v>3047.78</v>
      </c>
      <c r="Q84" s="268">
        <v>1085.51</v>
      </c>
      <c r="R84" s="270">
        <f>I84+P84+Q84</f>
        <v>7309.5600000000013</v>
      </c>
    </row>
    <row r="85" spans="1:18" ht="13.9" customHeight="1">
      <c r="A85" s="267" t="s">
        <v>62</v>
      </c>
      <c r="B85" s="272" t="s">
        <v>11</v>
      </c>
      <c r="C85" s="268">
        <v>0.03</v>
      </c>
      <c r="D85" s="268">
        <v>2.48</v>
      </c>
      <c r="E85" s="268">
        <v>3.18</v>
      </c>
      <c r="F85" s="268">
        <v>13.4</v>
      </c>
      <c r="G85" s="268">
        <v>27.1</v>
      </c>
      <c r="H85" s="268">
        <v>0.38</v>
      </c>
      <c r="I85" s="269">
        <f>SUM(C85:H85)</f>
        <v>46.57</v>
      </c>
      <c r="J85" s="268">
        <v>19.46</v>
      </c>
      <c r="K85" s="268">
        <v>82.85</v>
      </c>
      <c r="L85" s="268">
        <v>80.86</v>
      </c>
      <c r="M85" s="268">
        <v>84.48</v>
      </c>
      <c r="N85" s="268">
        <v>54.74</v>
      </c>
      <c r="O85" s="268">
        <v>4.76</v>
      </c>
      <c r="P85" s="269">
        <f>SUM(J85:O85)</f>
        <v>327.15000000000003</v>
      </c>
      <c r="Q85" s="268">
        <v>142.19</v>
      </c>
      <c r="R85" s="270">
        <f>I85+P85+Q85</f>
        <v>515.91000000000008</v>
      </c>
    </row>
    <row r="86" spans="1:18" s="110" customFormat="1" ht="13.9" customHeight="1">
      <c r="A86" s="275" t="s">
        <v>62</v>
      </c>
      <c r="B86" s="273" t="s">
        <v>12</v>
      </c>
      <c r="C86" s="269">
        <f>SUM(C83:C85)</f>
        <v>10.499999999999998</v>
      </c>
      <c r="D86" s="269">
        <f>SUM(D83:D85)-0.01</f>
        <v>212.56</v>
      </c>
      <c r="E86" s="269">
        <f>SUM(E83:E85)+0.01</f>
        <v>1095.1000000000001</v>
      </c>
      <c r="F86" s="269">
        <f t="shared" ref="F86:Q86" si="31">SUM(F83:F85)</f>
        <v>2520.25</v>
      </c>
      <c r="G86" s="269">
        <f t="shared" si="31"/>
        <v>6117.130000000001</v>
      </c>
      <c r="H86" s="269">
        <f t="shared" si="31"/>
        <v>54.74</v>
      </c>
      <c r="I86" s="269">
        <f>SUM(I83:I85)+0.01</f>
        <v>10010.290000000001</v>
      </c>
      <c r="J86" s="269">
        <f t="shared" si="31"/>
        <v>94.550000000000011</v>
      </c>
      <c r="K86" s="269">
        <f t="shared" si="31"/>
        <v>629.22</v>
      </c>
      <c r="L86" s="269">
        <f t="shared" si="31"/>
        <v>1328.74</v>
      </c>
      <c r="M86" s="269">
        <f t="shared" si="31"/>
        <v>1480.93</v>
      </c>
      <c r="N86" s="269">
        <f t="shared" si="31"/>
        <v>1734.26</v>
      </c>
      <c r="O86" s="269">
        <f t="shared" si="31"/>
        <v>173.2</v>
      </c>
      <c r="P86" s="269">
        <f t="shared" si="31"/>
        <v>5440.9</v>
      </c>
      <c r="Q86" s="269">
        <f t="shared" si="31"/>
        <v>2663.86</v>
      </c>
      <c r="R86" s="270">
        <f>SUM(R83:R85)+0.01</f>
        <v>18115.05</v>
      </c>
    </row>
    <row r="87" spans="1:18" s="110" customFormat="1" ht="13.9" customHeight="1">
      <c r="A87" s="436" t="s">
        <v>3</v>
      </c>
      <c r="B87" s="436"/>
      <c r="C87" s="182">
        <f>C86+C82+C78+C77+C73+C70+C66+C65</f>
        <v>236.25</v>
      </c>
      <c r="D87" s="182">
        <f t="shared" ref="D87:Q87" si="32">D86+D82+D78+D77+D73+D70+D66+D65</f>
        <v>1023.1199999999999</v>
      </c>
      <c r="E87" s="182">
        <f t="shared" si="32"/>
        <v>2357.4499999999998</v>
      </c>
      <c r="F87" s="182">
        <f t="shared" si="32"/>
        <v>4101.4800000000005</v>
      </c>
      <c r="G87" s="182">
        <f>G86+G82+G78+G77+G73+G70+G66+G65-0.01</f>
        <v>7840.05</v>
      </c>
      <c r="H87" s="182">
        <f t="shared" si="32"/>
        <v>74.3</v>
      </c>
      <c r="I87" s="182">
        <f>I86+I82+I78+I77+I73+I70+I66+I65-0.01</f>
        <v>15632.66</v>
      </c>
      <c r="J87" s="182">
        <f t="shared" si="32"/>
        <v>342.77000000000004</v>
      </c>
      <c r="K87" s="182">
        <f t="shared" si="32"/>
        <v>1583.0800000000002</v>
      </c>
      <c r="L87" s="182">
        <f t="shared" si="32"/>
        <v>2677.99</v>
      </c>
      <c r="M87" s="182">
        <f t="shared" si="32"/>
        <v>2471.35</v>
      </c>
      <c r="N87" s="182">
        <f t="shared" si="32"/>
        <v>3120.69</v>
      </c>
      <c r="O87" s="182">
        <f t="shared" si="32"/>
        <v>216.35</v>
      </c>
      <c r="P87" s="182">
        <f t="shared" si="32"/>
        <v>10412.23</v>
      </c>
      <c r="Q87" s="182">
        <f t="shared" si="32"/>
        <v>5080.93</v>
      </c>
      <c r="R87" s="182">
        <f>R86+R82+R78+R77+R73+R70+R66+R65-0.01</f>
        <v>31125.820000000003</v>
      </c>
    </row>
    <row r="88" spans="1:18" ht="13.9" customHeight="1">
      <c r="A88" s="266" t="s">
        <v>225</v>
      </c>
      <c r="B88" s="267"/>
      <c r="C88" s="268"/>
      <c r="D88" s="268"/>
      <c r="E88" s="268"/>
      <c r="F88" s="268"/>
      <c r="G88" s="268"/>
      <c r="H88" s="268"/>
      <c r="I88" s="269"/>
      <c r="J88" s="268"/>
      <c r="K88" s="268"/>
      <c r="L88" s="268"/>
      <c r="M88" s="268"/>
      <c r="N88" s="268"/>
      <c r="O88" s="268"/>
      <c r="P88" s="269"/>
      <c r="Q88" s="268"/>
      <c r="R88" s="270"/>
    </row>
    <row r="89" spans="1:18" ht="13.9" customHeight="1">
      <c r="A89" s="274" t="s">
        <v>223</v>
      </c>
      <c r="B89" s="272" t="s">
        <v>9</v>
      </c>
      <c r="C89" s="268">
        <v>23.2</v>
      </c>
      <c r="D89" s="268">
        <v>35.4</v>
      </c>
      <c r="E89" s="268">
        <v>29.02</v>
      </c>
      <c r="F89" s="268">
        <v>4.92</v>
      </c>
      <c r="G89" s="268">
        <v>1.76</v>
      </c>
      <c r="H89" s="268">
        <v>0</v>
      </c>
      <c r="I89" s="269">
        <f>SUM(C89:H89)</f>
        <v>94.3</v>
      </c>
      <c r="J89" s="268">
        <v>0.43</v>
      </c>
      <c r="K89" s="268">
        <v>1.74</v>
      </c>
      <c r="L89" s="268">
        <v>7.54</v>
      </c>
      <c r="M89" s="268">
        <v>3.74</v>
      </c>
      <c r="N89" s="268">
        <v>51.75</v>
      </c>
      <c r="O89" s="268">
        <v>2.2000000000000002</v>
      </c>
      <c r="P89" s="269">
        <f>SUM(J89:O89)</f>
        <v>67.400000000000006</v>
      </c>
      <c r="Q89" s="268">
        <v>0</v>
      </c>
      <c r="R89" s="270">
        <f>I89+P89+Q89</f>
        <v>161.69999999999999</v>
      </c>
    </row>
    <row r="90" spans="1:18" ht="13.9" customHeight="1">
      <c r="A90" s="267" t="s">
        <v>62</v>
      </c>
      <c r="B90" s="272" t="s">
        <v>10</v>
      </c>
      <c r="C90" s="268">
        <v>0</v>
      </c>
      <c r="D90" s="268">
        <v>0</v>
      </c>
      <c r="E90" s="268">
        <v>0</v>
      </c>
      <c r="F90" s="268">
        <v>0</v>
      </c>
      <c r="G90" s="268">
        <v>0</v>
      </c>
      <c r="H90" s="268">
        <v>0</v>
      </c>
      <c r="I90" s="269">
        <f>SUM(C90:H90)</f>
        <v>0</v>
      </c>
      <c r="J90" s="268">
        <v>2.0499999999999998</v>
      </c>
      <c r="K90" s="268">
        <v>21.49</v>
      </c>
      <c r="L90" s="268">
        <v>23.03</v>
      </c>
      <c r="M90" s="268">
        <v>70.91</v>
      </c>
      <c r="N90" s="268">
        <v>158.5</v>
      </c>
      <c r="O90" s="268">
        <v>3.8</v>
      </c>
      <c r="P90" s="269">
        <f>SUM(J90:O90)</f>
        <v>279.78000000000003</v>
      </c>
      <c r="Q90" s="268">
        <v>0</v>
      </c>
      <c r="R90" s="270">
        <f>I90+P90+Q90</f>
        <v>279.78000000000003</v>
      </c>
    </row>
    <row r="91" spans="1:18" ht="13.9" customHeight="1">
      <c r="A91" s="267" t="s">
        <v>62</v>
      </c>
      <c r="B91" s="272" t="s">
        <v>11</v>
      </c>
      <c r="C91" s="268">
        <v>0</v>
      </c>
      <c r="D91" s="268">
        <v>0</v>
      </c>
      <c r="E91" s="268">
        <v>0</v>
      </c>
      <c r="F91" s="268">
        <v>0</v>
      </c>
      <c r="G91" s="268">
        <v>0</v>
      </c>
      <c r="H91" s="268">
        <v>0</v>
      </c>
      <c r="I91" s="269">
        <f>SUM(C91:H91)</f>
        <v>0</v>
      </c>
      <c r="J91" s="268">
        <v>0.97</v>
      </c>
      <c r="K91" s="268">
        <v>6.01</v>
      </c>
      <c r="L91" s="268">
        <v>2.75</v>
      </c>
      <c r="M91" s="268">
        <v>8.9600000000000009</v>
      </c>
      <c r="N91" s="268">
        <v>39.79</v>
      </c>
      <c r="O91" s="268">
        <v>4.08</v>
      </c>
      <c r="P91" s="269">
        <f>SUM(J91:O91)</f>
        <v>62.56</v>
      </c>
      <c r="Q91" s="268">
        <v>0</v>
      </c>
      <c r="R91" s="270">
        <f>I91+P91+Q91</f>
        <v>62.56</v>
      </c>
    </row>
    <row r="92" spans="1:18" s="110" customFormat="1" ht="13.9" customHeight="1">
      <c r="A92" s="275" t="s">
        <v>62</v>
      </c>
      <c r="B92" s="273" t="s">
        <v>12</v>
      </c>
      <c r="C92" s="269">
        <f>SUM(C89:C91)</f>
        <v>23.2</v>
      </c>
      <c r="D92" s="269">
        <f t="shared" ref="D92:R92" si="33">SUM(D89:D91)</f>
        <v>35.4</v>
      </c>
      <c r="E92" s="269">
        <f t="shared" si="33"/>
        <v>29.02</v>
      </c>
      <c r="F92" s="269">
        <f t="shared" si="33"/>
        <v>4.92</v>
      </c>
      <c r="G92" s="269">
        <f t="shared" si="33"/>
        <v>1.76</v>
      </c>
      <c r="H92" s="269">
        <f t="shared" si="33"/>
        <v>0</v>
      </c>
      <c r="I92" s="269">
        <f t="shared" si="33"/>
        <v>94.3</v>
      </c>
      <c r="J92" s="269">
        <f t="shared" si="33"/>
        <v>3.45</v>
      </c>
      <c r="K92" s="269">
        <f t="shared" si="33"/>
        <v>29.239999999999995</v>
      </c>
      <c r="L92" s="269">
        <f t="shared" si="33"/>
        <v>33.32</v>
      </c>
      <c r="M92" s="269">
        <f t="shared" si="33"/>
        <v>83.609999999999985</v>
      </c>
      <c r="N92" s="269">
        <f t="shared" si="33"/>
        <v>250.04</v>
      </c>
      <c r="O92" s="269">
        <f t="shared" si="33"/>
        <v>10.08</v>
      </c>
      <c r="P92" s="269">
        <f t="shared" si="33"/>
        <v>409.74000000000007</v>
      </c>
      <c r="Q92" s="269">
        <f t="shared" si="33"/>
        <v>0</v>
      </c>
      <c r="R92" s="270">
        <f t="shared" si="33"/>
        <v>504.04</v>
      </c>
    </row>
    <row r="93" spans="1:18" ht="13.9" customHeight="1">
      <c r="A93" s="271" t="s">
        <v>226</v>
      </c>
      <c r="B93" s="272" t="s">
        <v>9</v>
      </c>
      <c r="C93" s="268">
        <v>26.37</v>
      </c>
      <c r="D93" s="268">
        <v>66.89</v>
      </c>
      <c r="E93" s="268">
        <v>38.58</v>
      </c>
      <c r="F93" s="268">
        <v>82.1</v>
      </c>
      <c r="G93" s="268">
        <v>154.61000000000001</v>
      </c>
      <c r="H93" s="268">
        <v>7.61</v>
      </c>
      <c r="I93" s="269">
        <f>SUM(C93:H93)</f>
        <v>376.16</v>
      </c>
      <c r="J93" s="268">
        <v>19.14</v>
      </c>
      <c r="K93" s="268">
        <v>16.25</v>
      </c>
      <c r="L93" s="268">
        <v>30.31</v>
      </c>
      <c r="M93" s="268">
        <v>214.52</v>
      </c>
      <c r="N93" s="268">
        <v>428.74</v>
      </c>
      <c r="O93" s="268">
        <v>1.25</v>
      </c>
      <c r="P93" s="269">
        <f>SUM(J93:O93)</f>
        <v>710.21</v>
      </c>
      <c r="Q93" s="268">
        <v>1.84</v>
      </c>
      <c r="R93" s="270">
        <f>I93+P93+Q93</f>
        <v>1088.21</v>
      </c>
    </row>
    <row r="94" spans="1:18" ht="13.9" customHeight="1">
      <c r="A94" s="267" t="s">
        <v>62</v>
      </c>
      <c r="B94" s="272" t="s">
        <v>10</v>
      </c>
      <c r="C94" s="268">
        <v>21.28</v>
      </c>
      <c r="D94" s="268">
        <v>75.819999999999993</v>
      </c>
      <c r="E94" s="268">
        <v>31.88</v>
      </c>
      <c r="F94" s="268">
        <v>57.45</v>
      </c>
      <c r="G94" s="268">
        <v>49.23</v>
      </c>
      <c r="H94" s="268">
        <v>4.4000000000000004</v>
      </c>
      <c r="I94" s="269">
        <f t="shared" ref="I94:I95" si="34">SUM(C94:H94)</f>
        <v>240.06</v>
      </c>
      <c r="J94" s="268">
        <v>3.97</v>
      </c>
      <c r="K94" s="268">
        <v>107.89</v>
      </c>
      <c r="L94" s="268">
        <v>144.09</v>
      </c>
      <c r="M94" s="268">
        <v>325.64999999999998</v>
      </c>
      <c r="N94" s="268">
        <v>93.89</v>
      </c>
      <c r="O94" s="268">
        <v>0</v>
      </c>
      <c r="P94" s="269">
        <f>SUM(J94:O94)</f>
        <v>675.4899999999999</v>
      </c>
      <c r="Q94" s="268">
        <v>1.89</v>
      </c>
      <c r="R94" s="270">
        <f>I94+P94+Q94</f>
        <v>917.43999999999994</v>
      </c>
    </row>
    <row r="95" spans="1:18" ht="13.9" customHeight="1">
      <c r="A95" s="267" t="s">
        <v>62</v>
      </c>
      <c r="B95" s="272" t="s">
        <v>11</v>
      </c>
      <c r="C95" s="268">
        <v>0</v>
      </c>
      <c r="D95" s="268">
        <v>0</v>
      </c>
      <c r="E95" s="268">
        <v>0</v>
      </c>
      <c r="F95" s="268">
        <v>0</v>
      </c>
      <c r="G95" s="268">
        <v>0.43</v>
      </c>
      <c r="H95" s="268">
        <v>0.08</v>
      </c>
      <c r="I95" s="269">
        <f t="shared" si="34"/>
        <v>0.51</v>
      </c>
      <c r="J95" s="268">
        <v>0.1</v>
      </c>
      <c r="K95" s="268">
        <v>46.09</v>
      </c>
      <c r="L95" s="268">
        <v>106.44</v>
      </c>
      <c r="M95" s="268">
        <v>177.02</v>
      </c>
      <c r="N95" s="268">
        <v>240.08</v>
      </c>
      <c r="O95" s="268">
        <v>0</v>
      </c>
      <c r="P95" s="269">
        <f>SUM(J95:O95)</f>
        <v>569.73</v>
      </c>
      <c r="Q95" s="268">
        <v>0</v>
      </c>
      <c r="R95" s="270">
        <f>I95+P95+Q95</f>
        <v>570.24</v>
      </c>
    </row>
    <row r="96" spans="1:18" s="110" customFormat="1" ht="13.9" customHeight="1">
      <c r="A96" s="275" t="s">
        <v>62</v>
      </c>
      <c r="B96" s="273" t="s">
        <v>12</v>
      </c>
      <c r="C96" s="269">
        <f>SUM(C93:C95)</f>
        <v>47.650000000000006</v>
      </c>
      <c r="D96" s="269">
        <f t="shared" ref="D96:O96" si="35">SUM(D93:D95)</f>
        <v>142.70999999999998</v>
      </c>
      <c r="E96" s="269">
        <f t="shared" si="35"/>
        <v>70.459999999999994</v>
      </c>
      <c r="F96" s="269">
        <f t="shared" si="35"/>
        <v>139.55000000000001</v>
      </c>
      <c r="G96" s="269">
        <f t="shared" si="35"/>
        <v>204.27</v>
      </c>
      <c r="H96" s="269">
        <f>SUM(H93:H95)</f>
        <v>12.090000000000002</v>
      </c>
      <c r="I96" s="269">
        <f>SUM(I93:I95)</f>
        <v>616.73</v>
      </c>
      <c r="J96" s="269">
        <f t="shared" si="35"/>
        <v>23.21</v>
      </c>
      <c r="K96" s="269">
        <f t="shared" si="35"/>
        <v>170.23000000000002</v>
      </c>
      <c r="L96" s="269">
        <f t="shared" si="35"/>
        <v>280.84000000000003</v>
      </c>
      <c r="M96" s="269">
        <f t="shared" si="35"/>
        <v>717.18999999999994</v>
      </c>
      <c r="N96" s="269">
        <f t="shared" si="35"/>
        <v>762.71</v>
      </c>
      <c r="O96" s="269">
        <f t="shared" si="35"/>
        <v>1.25</v>
      </c>
      <c r="P96" s="269">
        <f>SUM(P93:P95)</f>
        <v>1955.4299999999998</v>
      </c>
      <c r="Q96" s="269">
        <f>SUM(Q93:Q95)</f>
        <v>3.73</v>
      </c>
      <c r="R96" s="270">
        <f>SUM(R93:R95)</f>
        <v>2575.8900000000003</v>
      </c>
    </row>
    <row r="97" spans="1:18" ht="13.9" customHeight="1">
      <c r="A97" s="274" t="s">
        <v>227</v>
      </c>
      <c r="B97" s="272" t="s">
        <v>9</v>
      </c>
      <c r="C97" s="268">
        <v>64.86</v>
      </c>
      <c r="D97" s="268">
        <v>49.7</v>
      </c>
      <c r="E97" s="268">
        <v>27.4</v>
      </c>
      <c r="F97" s="268">
        <v>15.02</v>
      </c>
      <c r="G97" s="268">
        <v>71.22</v>
      </c>
      <c r="H97" s="268">
        <v>0</v>
      </c>
      <c r="I97" s="269">
        <f t="shared" ref="I97:I106" si="36">SUM(C97:H97)</f>
        <v>228.20000000000002</v>
      </c>
      <c r="J97" s="268">
        <v>14.02</v>
      </c>
      <c r="K97" s="268">
        <v>10.11</v>
      </c>
      <c r="L97" s="268">
        <v>7.78</v>
      </c>
      <c r="M97" s="268">
        <v>0.66</v>
      </c>
      <c r="N97" s="268">
        <v>6.33</v>
      </c>
      <c r="O97" s="268">
        <v>0</v>
      </c>
      <c r="P97" s="269">
        <f t="shared" ref="P97:P106" si="37">SUM(J97:O97)</f>
        <v>38.9</v>
      </c>
      <c r="Q97" s="268">
        <v>0</v>
      </c>
      <c r="R97" s="270">
        <f t="shared" ref="R97:R106" si="38">I97+P97+Q97</f>
        <v>267.10000000000002</v>
      </c>
    </row>
    <row r="98" spans="1:18" ht="13.9" customHeight="1">
      <c r="A98" s="274" t="s">
        <v>228</v>
      </c>
      <c r="B98" s="272" t="s">
        <v>9</v>
      </c>
      <c r="C98" s="268">
        <v>66.14</v>
      </c>
      <c r="D98" s="268">
        <v>116.11</v>
      </c>
      <c r="E98" s="268">
        <v>116.09</v>
      </c>
      <c r="F98" s="268">
        <v>11</v>
      </c>
      <c r="G98" s="268">
        <v>10.99</v>
      </c>
      <c r="H98" s="268">
        <v>0</v>
      </c>
      <c r="I98" s="269">
        <f t="shared" si="36"/>
        <v>320.33000000000004</v>
      </c>
      <c r="J98" s="268">
        <v>0.76</v>
      </c>
      <c r="K98" s="268">
        <v>5.04</v>
      </c>
      <c r="L98" s="268">
        <v>5.03</v>
      </c>
      <c r="M98" s="268">
        <v>0</v>
      </c>
      <c r="N98" s="268">
        <v>0</v>
      </c>
      <c r="O98" s="268">
        <v>0</v>
      </c>
      <c r="P98" s="269">
        <f t="shared" si="37"/>
        <v>10.83</v>
      </c>
      <c r="Q98" s="268">
        <v>31</v>
      </c>
      <c r="R98" s="270">
        <f t="shared" si="38"/>
        <v>362.16</v>
      </c>
    </row>
    <row r="99" spans="1:18" ht="13.9" customHeight="1">
      <c r="A99" s="271" t="s">
        <v>229</v>
      </c>
      <c r="B99" s="272" t="s">
        <v>9</v>
      </c>
      <c r="C99" s="268">
        <v>101.86</v>
      </c>
      <c r="D99" s="268">
        <v>298.33999999999997</v>
      </c>
      <c r="E99" s="268">
        <v>200.69</v>
      </c>
      <c r="F99" s="268">
        <v>408.39</v>
      </c>
      <c r="G99" s="268">
        <v>944.95</v>
      </c>
      <c r="H99" s="268">
        <v>57.01</v>
      </c>
      <c r="I99" s="269">
        <f t="shared" si="36"/>
        <v>2011.24</v>
      </c>
      <c r="J99" s="268">
        <v>18.3</v>
      </c>
      <c r="K99" s="268">
        <v>54.21</v>
      </c>
      <c r="L99" s="268">
        <v>125.66</v>
      </c>
      <c r="M99" s="268">
        <v>140.44999999999999</v>
      </c>
      <c r="N99" s="268">
        <v>330.04</v>
      </c>
      <c r="O99" s="268">
        <v>9.59</v>
      </c>
      <c r="P99" s="269">
        <f t="shared" si="37"/>
        <v>678.25000000000011</v>
      </c>
      <c r="Q99" s="268">
        <v>5.15</v>
      </c>
      <c r="R99" s="270">
        <f t="shared" si="38"/>
        <v>2694.6400000000003</v>
      </c>
    </row>
    <row r="100" spans="1:18" ht="13.9" customHeight="1">
      <c r="A100" s="267" t="s">
        <v>62</v>
      </c>
      <c r="B100" s="272" t="s">
        <v>10</v>
      </c>
      <c r="C100" s="268">
        <v>0.02</v>
      </c>
      <c r="D100" s="268">
        <v>2.14</v>
      </c>
      <c r="E100" s="268">
        <v>0.4</v>
      </c>
      <c r="F100" s="268">
        <v>0.44</v>
      </c>
      <c r="G100" s="268">
        <v>0</v>
      </c>
      <c r="H100" s="268">
        <v>0</v>
      </c>
      <c r="I100" s="269">
        <f t="shared" si="36"/>
        <v>3</v>
      </c>
      <c r="J100" s="268">
        <v>0</v>
      </c>
      <c r="K100" s="268">
        <v>0</v>
      </c>
      <c r="L100" s="268">
        <v>0</v>
      </c>
      <c r="M100" s="268">
        <v>0</v>
      </c>
      <c r="N100" s="268">
        <v>0</v>
      </c>
      <c r="O100" s="268">
        <v>0</v>
      </c>
      <c r="P100" s="269">
        <f t="shared" si="37"/>
        <v>0</v>
      </c>
      <c r="Q100" s="268">
        <v>0</v>
      </c>
      <c r="R100" s="270">
        <f t="shared" si="38"/>
        <v>3</v>
      </c>
    </row>
    <row r="101" spans="1:18" s="110" customFormat="1" ht="13.9" customHeight="1">
      <c r="A101" s="275"/>
      <c r="B101" s="273" t="s">
        <v>13</v>
      </c>
      <c r="C101" s="269">
        <f>SUM(C99:C100)</f>
        <v>101.88</v>
      </c>
      <c r="D101" s="269">
        <f t="shared" ref="D101:H101" si="39">SUM(D99:D100)</f>
        <v>300.47999999999996</v>
      </c>
      <c r="E101" s="269">
        <f t="shared" si="39"/>
        <v>201.09</v>
      </c>
      <c r="F101" s="269">
        <f t="shared" si="39"/>
        <v>408.83</v>
      </c>
      <c r="G101" s="269">
        <f t="shared" si="39"/>
        <v>944.95</v>
      </c>
      <c r="H101" s="269">
        <f t="shared" si="39"/>
        <v>57.01</v>
      </c>
      <c r="I101" s="269">
        <f t="shared" si="36"/>
        <v>2014.24</v>
      </c>
      <c r="J101" s="269">
        <f t="shared" ref="J101:O101" si="40">SUM(J99:J100)</f>
        <v>18.3</v>
      </c>
      <c r="K101" s="269">
        <f t="shared" si="40"/>
        <v>54.21</v>
      </c>
      <c r="L101" s="269">
        <f t="shared" si="40"/>
        <v>125.66</v>
      </c>
      <c r="M101" s="269">
        <f t="shared" si="40"/>
        <v>140.44999999999999</v>
      </c>
      <c r="N101" s="269">
        <f t="shared" si="40"/>
        <v>330.04</v>
      </c>
      <c r="O101" s="269">
        <f t="shared" si="40"/>
        <v>9.59</v>
      </c>
      <c r="P101" s="269">
        <f t="shared" si="37"/>
        <v>678.25000000000011</v>
      </c>
      <c r="Q101" s="269">
        <f>SUM(Q99:Q100)</f>
        <v>5.15</v>
      </c>
      <c r="R101" s="270">
        <f t="shared" si="38"/>
        <v>2697.6400000000003</v>
      </c>
    </row>
    <row r="102" spans="1:18" ht="13.9" customHeight="1">
      <c r="A102" s="271" t="s">
        <v>247</v>
      </c>
      <c r="B102" s="272" t="s">
        <v>9</v>
      </c>
      <c r="C102" s="268">
        <v>0</v>
      </c>
      <c r="D102" s="268">
        <v>0</v>
      </c>
      <c r="E102" s="268">
        <v>0</v>
      </c>
      <c r="F102" s="268">
        <v>0</v>
      </c>
      <c r="G102" s="268">
        <v>0</v>
      </c>
      <c r="H102" s="268">
        <v>0</v>
      </c>
      <c r="I102" s="269">
        <f t="shared" si="36"/>
        <v>0</v>
      </c>
      <c r="J102" s="268">
        <v>15.98</v>
      </c>
      <c r="K102" s="268">
        <v>9.52</v>
      </c>
      <c r="L102" s="268">
        <v>15.05</v>
      </c>
      <c r="M102" s="268">
        <v>191.76</v>
      </c>
      <c r="N102" s="268">
        <v>395.98</v>
      </c>
      <c r="O102" s="268">
        <v>1.1599999999999999</v>
      </c>
      <c r="P102" s="269">
        <f t="shared" si="37"/>
        <v>629.44999999999993</v>
      </c>
      <c r="Q102" s="268">
        <v>0</v>
      </c>
      <c r="R102" s="270">
        <f t="shared" si="38"/>
        <v>629.44999999999993</v>
      </c>
    </row>
    <row r="103" spans="1:18" ht="13.9" customHeight="1">
      <c r="A103" s="274" t="s">
        <v>230</v>
      </c>
      <c r="B103" s="272" t="s">
        <v>9</v>
      </c>
      <c r="C103" s="268">
        <v>4.22</v>
      </c>
      <c r="D103" s="268">
        <v>44.21</v>
      </c>
      <c r="E103" s="268">
        <v>125.23</v>
      </c>
      <c r="F103" s="268">
        <v>135.25</v>
      </c>
      <c r="G103" s="268">
        <v>146.97</v>
      </c>
      <c r="H103" s="268">
        <v>0</v>
      </c>
      <c r="I103" s="269">
        <f t="shared" si="36"/>
        <v>455.88</v>
      </c>
      <c r="J103" s="268">
        <v>0</v>
      </c>
      <c r="K103" s="268">
        <v>0</v>
      </c>
      <c r="L103" s="268">
        <v>0.03</v>
      </c>
      <c r="M103" s="268">
        <v>0.79</v>
      </c>
      <c r="N103" s="268">
        <v>2.5299999999999998</v>
      </c>
      <c r="O103" s="268">
        <v>0</v>
      </c>
      <c r="P103" s="269">
        <f t="shared" si="37"/>
        <v>3.3499999999999996</v>
      </c>
      <c r="Q103" s="268">
        <v>0</v>
      </c>
      <c r="R103" s="270">
        <f t="shared" si="38"/>
        <v>459.23</v>
      </c>
    </row>
    <row r="104" spans="1:18" ht="13.9" customHeight="1">
      <c r="A104" s="274" t="s">
        <v>231</v>
      </c>
      <c r="B104" s="272" t="s">
        <v>9</v>
      </c>
      <c r="C104" s="268">
        <v>0</v>
      </c>
      <c r="D104" s="268">
        <v>0</v>
      </c>
      <c r="E104" s="268">
        <v>0</v>
      </c>
      <c r="F104" s="268">
        <v>0</v>
      </c>
      <c r="G104" s="268">
        <v>0</v>
      </c>
      <c r="H104" s="268">
        <v>0</v>
      </c>
      <c r="I104" s="269">
        <f t="shared" si="36"/>
        <v>0</v>
      </c>
      <c r="J104" s="268">
        <v>0</v>
      </c>
      <c r="K104" s="268">
        <v>0.01</v>
      </c>
      <c r="L104" s="268">
        <v>6.6</v>
      </c>
      <c r="M104" s="268">
        <v>1.73</v>
      </c>
      <c r="N104" s="268">
        <v>2.66</v>
      </c>
      <c r="O104" s="268">
        <v>0</v>
      </c>
      <c r="P104" s="269">
        <f t="shared" si="37"/>
        <v>11</v>
      </c>
      <c r="Q104" s="268">
        <v>0</v>
      </c>
      <c r="R104" s="270">
        <f t="shared" si="38"/>
        <v>11</v>
      </c>
    </row>
    <row r="105" spans="1:18" ht="13.9" customHeight="1">
      <c r="A105" s="271" t="s">
        <v>232</v>
      </c>
      <c r="B105" s="272" t="s">
        <v>9</v>
      </c>
      <c r="C105" s="268">
        <v>1.36</v>
      </c>
      <c r="D105" s="268">
        <v>18.41</v>
      </c>
      <c r="E105" s="268">
        <v>100.95</v>
      </c>
      <c r="F105" s="268">
        <v>360.57</v>
      </c>
      <c r="G105" s="268">
        <v>1540.55</v>
      </c>
      <c r="H105" s="268">
        <v>0</v>
      </c>
      <c r="I105" s="269">
        <f t="shared" si="36"/>
        <v>2021.84</v>
      </c>
      <c r="J105" s="268">
        <v>61.42</v>
      </c>
      <c r="K105" s="268">
        <v>151.19</v>
      </c>
      <c r="L105" s="268">
        <v>634.46</v>
      </c>
      <c r="M105" s="268">
        <v>1279.95</v>
      </c>
      <c r="N105" s="268">
        <v>1086.42</v>
      </c>
      <c r="O105" s="268">
        <v>0</v>
      </c>
      <c r="P105" s="269">
        <f t="shared" si="37"/>
        <v>3213.44</v>
      </c>
      <c r="Q105" s="268">
        <v>220.15</v>
      </c>
      <c r="R105" s="270">
        <f t="shared" si="38"/>
        <v>5455.4299999999994</v>
      </c>
    </row>
    <row r="106" spans="1:18" ht="13.9" customHeight="1">
      <c r="A106" s="267" t="s">
        <v>62</v>
      </c>
      <c r="B106" s="272" t="s">
        <v>10</v>
      </c>
      <c r="C106" s="268">
        <v>0</v>
      </c>
      <c r="D106" s="268">
        <v>0</v>
      </c>
      <c r="E106" s="268">
        <v>0.06</v>
      </c>
      <c r="F106" s="268">
        <v>1.43</v>
      </c>
      <c r="G106" s="268">
        <v>8.9499999999999993</v>
      </c>
      <c r="H106" s="268">
        <v>0</v>
      </c>
      <c r="I106" s="269">
        <f t="shared" si="36"/>
        <v>10.44</v>
      </c>
      <c r="J106" s="268">
        <v>8.69</v>
      </c>
      <c r="K106" s="268">
        <v>28.8</v>
      </c>
      <c r="L106" s="268">
        <v>12.06</v>
      </c>
      <c r="M106" s="268">
        <v>8.1199999999999992</v>
      </c>
      <c r="N106" s="268">
        <v>2.31</v>
      </c>
      <c r="O106" s="268">
        <v>0</v>
      </c>
      <c r="P106" s="269">
        <f t="shared" si="37"/>
        <v>59.980000000000004</v>
      </c>
      <c r="Q106" s="268">
        <v>2.97</v>
      </c>
      <c r="R106" s="270">
        <f t="shared" si="38"/>
        <v>73.39</v>
      </c>
    </row>
    <row r="107" spans="1:18" s="110" customFormat="1" ht="13.9" customHeight="1">
      <c r="A107" s="275" t="s">
        <v>62</v>
      </c>
      <c r="B107" s="273" t="s">
        <v>13</v>
      </c>
      <c r="C107" s="269">
        <f>SUM(C105:C106)</f>
        <v>1.36</v>
      </c>
      <c r="D107" s="269">
        <f>SUM(D105:D106)</f>
        <v>18.41</v>
      </c>
      <c r="E107" s="269">
        <f>SUM(E105:E106)</f>
        <v>101.01</v>
      </c>
      <c r="F107" s="269">
        <f>SUM(F105:F106)</f>
        <v>362</v>
      </c>
      <c r="G107" s="269">
        <f>SUM(G105:G106)</f>
        <v>1549.5</v>
      </c>
      <c r="H107" s="269"/>
      <c r="I107" s="269">
        <f t="shared" ref="I107:N107" si="41">SUM(I105:I106)</f>
        <v>2032.28</v>
      </c>
      <c r="J107" s="269">
        <f t="shared" si="41"/>
        <v>70.11</v>
      </c>
      <c r="K107" s="269">
        <f t="shared" si="41"/>
        <v>179.99</v>
      </c>
      <c r="L107" s="269">
        <f t="shared" si="41"/>
        <v>646.52</v>
      </c>
      <c r="M107" s="269">
        <f t="shared" si="41"/>
        <v>1288.07</v>
      </c>
      <c r="N107" s="269">
        <f t="shared" si="41"/>
        <v>1088.73</v>
      </c>
      <c r="O107" s="269"/>
      <c r="P107" s="269">
        <f>SUM(P105:P106)</f>
        <v>3273.42</v>
      </c>
      <c r="Q107" s="269">
        <f>SUM(Q105:Q106)</f>
        <v>223.12</v>
      </c>
      <c r="R107" s="270">
        <f>SUM(R105:R106)</f>
        <v>5528.82</v>
      </c>
    </row>
    <row r="108" spans="1:18" ht="13.9" customHeight="1">
      <c r="A108" s="271" t="s">
        <v>233</v>
      </c>
      <c r="B108" s="272" t="s">
        <v>9</v>
      </c>
      <c r="C108" s="268">
        <v>0.78</v>
      </c>
      <c r="D108" s="268">
        <v>27.79</v>
      </c>
      <c r="E108" s="268">
        <v>48.24</v>
      </c>
      <c r="F108" s="268">
        <v>32.53</v>
      </c>
      <c r="G108" s="268">
        <v>43.55</v>
      </c>
      <c r="H108" s="268">
        <v>0</v>
      </c>
      <c r="I108" s="269">
        <v>152.88999999999999</v>
      </c>
      <c r="J108" s="268">
        <v>11.57</v>
      </c>
      <c r="K108" s="268">
        <v>51.22</v>
      </c>
      <c r="L108" s="268">
        <v>30.77</v>
      </c>
      <c r="M108" s="268">
        <v>19.27</v>
      </c>
      <c r="N108" s="268">
        <v>13.49</v>
      </c>
      <c r="O108" s="268">
        <v>0</v>
      </c>
      <c r="P108" s="269">
        <v>126.32</v>
      </c>
      <c r="Q108" s="268">
        <v>0</v>
      </c>
      <c r="R108" s="270">
        <f>SUM(I108+P108)</f>
        <v>279.20999999999998</v>
      </c>
    </row>
    <row r="109" spans="1:18" ht="13.9" customHeight="1">
      <c r="A109" s="271" t="s">
        <v>234</v>
      </c>
      <c r="B109" s="272" t="s">
        <v>9</v>
      </c>
      <c r="C109" s="268">
        <v>224.93</v>
      </c>
      <c r="D109" s="268">
        <v>112.11</v>
      </c>
      <c r="E109" s="268">
        <v>150.31</v>
      </c>
      <c r="F109" s="268">
        <v>296.60000000000002</v>
      </c>
      <c r="G109" s="268">
        <v>6290.52</v>
      </c>
      <c r="H109" s="268">
        <v>248.93</v>
      </c>
      <c r="I109" s="269">
        <f>SUM(C109:H109)</f>
        <v>7323.4000000000005</v>
      </c>
      <c r="J109" s="268">
        <v>37.869999999999997</v>
      </c>
      <c r="K109" s="268">
        <v>31.32</v>
      </c>
      <c r="L109" s="268">
        <v>107.73</v>
      </c>
      <c r="M109" s="268">
        <v>124.18</v>
      </c>
      <c r="N109" s="268">
        <v>1986.49</v>
      </c>
      <c r="O109" s="268">
        <v>1.1100000000000001</v>
      </c>
      <c r="P109" s="269">
        <f>SUM(J109:O109)</f>
        <v>2288.7000000000003</v>
      </c>
      <c r="Q109" s="268">
        <v>0</v>
      </c>
      <c r="R109" s="270">
        <f>I109+P109+Q109</f>
        <v>9612.1</v>
      </c>
    </row>
    <row r="110" spans="1:18" ht="13.9" customHeight="1">
      <c r="A110" s="267" t="s">
        <v>62</v>
      </c>
      <c r="B110" s="272" t="s">
        <v>10</v>
      </c>
      <c r="C110" s="268">
        <v>16.28</v>
      </c>
      <c r="D110" s="268">
        <v>7.94</v>
      </c>
      <c r="E110" s="268">
        <v>8.3699999999999992</v>
      </c>
      <c r="F110" s="268">
        <v>232.61</v>
      </c>
      <c r="G110" s="268">
        <v>2162.21</v>
      </c>
      <c r="H110" s="268">
        <v>75.42</v>
      </c>
      <c r="I110" s="269">
        <f>SUM(C110:H110)-0.01</f>
        <v>2502.8199999999997</v>
      </c>
      <c r="J110" s="268">
        <v>2.57</v>
      </c>
      <c r="K110" s="268">
        <v>0</v>
      </c>
      <c r="L110" s="268">
        <v>30.22</v>
      </c>
      <c r="M110" s="268">
        <v>125.18</v>
      </c>
      <c r="N110" s="268">
        <v>771.64</v>
      </c>
      <c r="O110" s="268">
        <v>0</v>
      </c>
      <c r="P110" s="269">
        <f>SUM(J110:O110)</f>
        <v>929.61</v>
      </c>
      <c r="Q110" s="268">
        <v>13.52</v>
      </c>
      <c r="R110" s="270">
        <f>I110+P110+Q110+0.01</f>
        <v>3445.96</v>
      </c>
    </row>
    <row r="111" spans="1:18" ht="13.9" customHeight="1">
      <c r="A111" s="267"/>
      <c r="B111" s="272" t="s">
        <v>11</v>
      </c>
      <c r="C111" s="268">
        <v>0</v>
      </c>
      <c r="D111" s="268">
        <v>1.91</v>
      </c>
      <c r="E111" s="268">
        <v>2.38</v>
      </c>
      <c r="F111" s="268">
        <v>40.72</v>
      </c>
      <c r="G111" s="268">
        <v>221.98</v>
      </c>
      <c r="H111" s="268">
        <v>8.24</v>
      </c>
      <c r="I111" s="269">
        <f>SUM(C111:H111)+0.01</f>
        <v>275.24</v>
      </c>
      <c r="J111" s="268">
        <v>0</v>
      </c>
      <c r="K111" s="268">
        <v>0</v>
      </c>
      <c r="L111" s="268">
        <v>0</v>
      </c>
      <c r="M111" s="268">
        <v>0</v>
      </c>
      <c r="N111" s="268">
        <v>0</v>
      </c>
      <c r="O111" s="268">
        <v>0</v>
      </c>
      <c r="P111" s="269">
        <f>SUM(J111:O111)</f>
        <v>0</v>
      </c>
      <c r="Q111" s="268">
        <v>0</v>
      </c>
      <c r="R111" s="270">
        <f>I111+P111+Q111</f>
        <v>275.24</v>
      </c>
    </row>
    <row r="112" spans="1:18" s="110" customFormat="1" ht="13.9" customHeight="1">
      <c r="A112" s="275" t="s">
        <v>62</v>
      </c>
      <c r="B112" s="273" t="s">
        <v>12</v>
      </c>
      <c r="C112" s="269">
        <f>SUM(C109:C111)</f>
        <v>241.21</v>
      </c>
      <c r="D112" s="269">
        <f t="shared" ref="D112:I112" si="42">SUM(D109:D111)</f>
        <v>121.96</v>
      </c>
      <c r="E112" s="269">
        <f t="shared" si="42"/>
        <v>161.06</v>
      </c>
      <c r="F112" s="269">
        <f t="shared" si="42"/>
        <v>569.93000000000006</v>
      </c>
      <c r="G112" s="269">
        <f t="shared" si="42"/>
        <v>8674.7099999999991</v>
      </c>
      <c r="H112" s="269">
        <f t="shared" si="42"/>
        <v>332.59000000000003</v>
      </c>
      <c r="I112" s="269">
        <f t="shared" si="42"/>
        <v>10101.460000000001</v>
      </c>
      <c r="J112" s="269">
        <f t="shared" ref="J112:O112" si="43">SUM(J109:J111)</f>
        <v>40.44</v>
      </c>
      <c r="K112" s="269">
        <f t="shared" si="43"/>
        <v>31.32</v>
      </c>
      <c r="L112" s="269">
        <f t="shared" si="43"/>
        <v>137.94999999999999</v>
      </c>
      <c r="M112" s="269">
        <f t="shared" si="43"/>
        <v>249.36</v>
      </c>
      <c r="N112" s="269">
        <f t="shared" si="43"/>
        <v>2758.13</v>
      </c>
      <c r="O112" s="269">
        <f t="shared" si="43"/>
        <v>1.1100000000000001</v>
      </c>
      <c r="P112" s="269">
        <f>SUM(P109:P111)</f>
        <v>3218.3100000000004</v>
      </c>
      <c r="Q112" s="269">
        <f>SUM(Q109:Q111)</f>
        <v>13.52</v>
      </c>
      <c r="R112" s="270">
        <f>SUM(R109:R111)</f>
        <v>13333.300000000001</v>
      </c>
    </row>
    <row r="113" spans="1:18" s="183" customFormat="1" ht="16.5" customHeight="1">
      <c r="A113" s="279"/>
      <c r="B113" s="279"/>
      <c r="C113" s="280"/>
      <c r="D113" s="281"/>
      <c r="E113" s="281"/>
      <c r="F113" s="281"/>
      <c r="G113" s="282"/>
      <c r="H113" s="283"/>
      <c r="I113" s="284"/>
      <c r="J113" s="283"/>
      <c r="K113" s="283"/>
      <c r="L113" s="283"/>
      <c r="M113" s="283"/>
      <c r="N113" s="283"/>
      <c r="O113" s="283"/>
      <c r="P113" s="284"/>
      <c r="Q113" s="283"/>
      <c r="R113" s="282" t="s">
        <v>422</v>
      </c>
    </row>
    <row r="114" spans="1:18" ht="13.15" customHeight="1">
      <c r="A114" s="271" t="s">
        <v>290</v>
      </c>
      <c r="B114" s="272" t="s">
        <v>9</v>
      </c>
      <c r="C114" s="268">
        <v>30</v>
      </c>
      <c r="D114" s="268">
        <v>49.96</v>
      </c>
      <c r="E114" s="268">
        <v>226.19</v>
      </c>
      <c r="F114" s="268">
        <v>821.79</v>
      </c>
      <c r="G114" s="268">
        <v>14627.25</v>
      </c>
      <c r="H114" s="268">
        <v>1105.7</v>
      </c>
      <c r="I114" s="269">
        <f t="shared" ref="I114:I120" si="44">SUM(C114:H114)</f>
        <v>16860.89</v>
      </c>
      <c r="J114" s="268">
        <v>83.74</v>
      </c>
      <c r="K114" s="268">
        <v>63.78</v>
      </c>
      <c r="L114" s="268">
        <v>250.16</v>
      </c>
      <c r="M114" s="268">
        <v>1651.5</v>
      </c>
      <c r="N114" s="268">
        <v>6505.97</v>
      </c>
      <c r="O114" s="268">
        <v>433.2</v>
      </c>
      <c r="P114" s="269">
        <f>SUM(J114:O114)-0.01</f>
        <v>8988.34</v>
      </c>
      <c r="Q114" s="268">
        <v>412.65</v>
      </c>
      <c r="R114" s="270">
        <f>I114+P114+Q114</f>
        <v>26261.88</v>
      </c>
    </row>
    <row r="115" spans="1:18" ht="13.15" customHeight="1">
      <c r="A115" s="267" t="s">
        <v>62</v>
      </c>
      <c r="B115" s="272" t="s">
        <v>10</v>
      </c>
      <c r="C115" s="268">
        <v>99.77</v>
      </c>
      <c r="D115" s="268">
        <v>79.89</v>
      </c>
      <c r="E115" s="268">
        <v>232.77</v>
      </c>
      <c r="F115" s="268">
        <v>941.01</v>
      </c>
      <c r="G115" s="268">
        <v>6490.86</v>
      </c>
      <c r="H115" s="268">
        <v>379.99</v>
      </c>
      <c r="I115" s="269">
        <f t="shared" si="44"/>
        <v>8224.2899999999991</v>
      </c>
      <c r="J115" s="268">
        <v>88.07</v>
      </c>
      <c r="K115" s="268">
        <v>75.819999999999993</v>
      </c>
      <c r="L115" s="268">
        <v>318.58</v>
      </c>
      <c r="M115" s="268">
        <v>918.75</v>
      </c>
      <c r="N115" s="268">
        <v>8259.52</v>
      </c>
      <c r="O115" s="268">
        <v>595.34</v>
      </c>
      <c r="P115" s="269">
        <f>SUM(J115:O115)-0.01</f>
        <v>10256.07</v>
      </c>
      <c r="Q115" s="268">
        <v>614.64</v>
      </c>
      <c r="R115" s="270">
        <f>I115+P115+Q115</f>
        <v>19095</v>
      </c>
    </row>
    <row r="116" spans="1:18" ht="13.15" customHeight="1">
      <c r="A116" s="267" t="s">
        <v>62</v>
      </c>
      <c r="B116" s="272" t="s">
        <v>11</v>
      </c>
      <c r="C116" s="268">
        <v>12.19</v>
      </c>
      <c r="D116" s="268">
        <v>80.150000000000006</v>
      </c>
      <c r="E116" s="268">
        <v>76.83</v>
      </c>
      <c r="F116" s="268">
        <v>335.29</v>
      </c>
      <c r="G116" s="268">
        <v>653.20000000000005</v>
      </c>
      <c r="H116" s="268">
        <v>33.200000000000003</v>
      </c>
      <c r="I116" s="269">
        <f t="shared" si="44"/>
        <v>1190.8600000000001</v>
      </c>
      <c r="J116" s="268">
        <v>0.5</v>
      </c>
      <c r="K116" s="268">
        <v>6.1</v>
      </c>
      <c r="L116" s="268">
        <v>99.15</v>
      </c>
      <c r="M116" s="268">
        <v>504.46</v>
      </c>
      <c r="N116" s="268">
        <v>4945.21</v>
      </c>
      <c r="O116" s="268">
        <v>212.05</v>
      </c>
      <c r="P116" s="269">
        <f t="shared" ref="P116:P120" si="45">SUM(J116:O116)</f>
        <v>5767.47</v>
      </c>
      <c r="Q116" s="268">
        <v>71.08</v>
      </c>
      <c r="R116" s="270">
        <f>I116+P116+Q116</f>
        <v>7029.41</v>
      </c>
    </row>
    <row r="117" spans="1:18" s="110" customFormat="1" ht="13.15" customHeight="1">
      <c r="A117" s="275" t="s">
        <v>62</v>
      </c>
      <c r="B117" s="273" t="s">
        <v>12</v>
      </c>
      <c r="C117" s="269">
        <f>SUM(C114:C116)</f>
        <v>141.95999999999998</v>
      </c>
      <c r="D117" s="269">
        <f t="shared" ref="D117:H117" si="46">SUM(D114:D116)</f>
        <v>210</v>
      </c>
      <c r="E117" s="269">
        <f t="shared" si="46"/>
        <v>535.79000000000008</v>
      </c>
      <c r="F117" s="269">
        <f t="shared" si="46"/>
        <v>2098.09</v>
      </c>
      <c r="G117" s="269">
        <f t="shared" si="46"/>
        <v>21771.31</v>
      </c>
      <c r="H117" s="269">
        <f t="shared" si="46"/>
        <v>1518.89</v>
      </c>
      <c r="I117" s="269">
        <f t="shared" si="44"/>
        <v>26276.04</v>
      </c>
      <c r="J117" s="269">
        <f t="shared" ref="J117:M117" si="47">SUM(J114:J116)</f>
        <v>172.31</v>
      </c>
      <c r="K117" s="269">
        <f t="shared" si="47"/>
        <v>145.69999999999999</v>
      </c>
      <c r="L117" s="269">
        <f t="shared" si="47"/>
        <v>667.89</v>
      </c>
      <c r="M117" s="269">
        <f t="shared" si="47"/>
        <v>3074.71</v>
      </c>
      <c r="N117" s="269">
        <f>SUM(N114:N116)-0.01</f>
        <v>19710.690000000002</v>
      </c>
      <c r="O117" s="269">
        <f>SUM(O114:O116)-0.01</f>
        <v>1240.58</v>
      </c>
      <c r="P117" s="269">
        <f t="shared" si="45"/>
        <v>25011.880000000005</v>
      </c>
      <c r="Q117" s="269">
        <f>SUM(Q114:Q116)</f>
        <v>1098.3699999999999</v>
      </c>
      <c r="R117" s="270">
        <f>SUM(R114:R116)</f>
        <v>52386.290000000008</v>
      </c>
    </row>
    <row r="118" spans="1:18" ht="13.15" customHeight="1">
      <c r="A118" s="285" t="s">
        <v>400</v>
      </c>
      <c r="B118" s="272" t="s">
        <v>9</v>
      </c>
      <c r="C118" s="268">
        <v>6.08</v>
      </c>
      <c r="D118" s="268">
        <v>39.44</v>
      </c>
      <c r="E118" s="268">
        <v>50.23</v>
      </c>
      <c r="F118" s="268">
        <v>153.11000000000001</v>
      </c>
      <c r="G118" s="268">
        <v>726.36</v>
      </c>
      <c r="H118" s="268">
        <v>45.64</v>
      </c>
      <c r="I118" s="269">
        <f>SUM(C118:H118)-0.01</f>
        <v>1020.85</v>
      </c>
      <c r="J118" s="268">
        <v>19.37</v>
      </c>
      <c r="K118" s="268">
        <v>53.51</v>
      </c>
      <c r="L118" s="268">
        <v>158.72999999999999</v>
      </c>
      <c r="M118" s="268">
        <v>192.43</v>
      </c>
      <c r="N118" s="268">
        <v>310.74</v>
      </c>
      <c r="O118" s="268">
        <v>7.39</v>
      </c>
      <c r="P118" s="269">
        <f t="shared" si="45"/>
        <v>742.17</v>
      </c>
      <c r="Q118" s="268">
        <v>13.7</v>
      </c>
      <c r="R118" s="270">
        <f>I118+P118+Q118</f>
        <v>1776.72</v>
      </c>
    </row>
    <row r="119" spans="1:18" ht="13.15" customHeight="1">
      <c r="A119" s="267" t="s">
        <v>401</v>
      </c>
      <c r="B119" s="272" t="s">
        <v>10</v>
      </c>
      <c r="C119" s="268">
        <v>21.13</v>
      </c>
      <c r="D119" s="268">
        <v>54.77</v>
      </c>
      <c r="E119" s="268">
        <v>50.52</v>
      </c>
      <c r="F119" s="268">
        <v>181.18</v>
      </c>
      <c r="G119" s="268">
        <v>784.75</v>
      </c>
      <c r="H119" s="268">
        <v>35.61</v>
      </c>
      <c r="I119" s="269">
        <f>SUM(C119:H119)-0.01</f>
        <v>1127.9499999999998</v>
      </c>
      <c r="J119" s="268">
        <v>37.64</v>
      </c>
      <c r="K119" s="268">
        <v>81.63</v>
      </c>
      <c r="L119" s="268">
        <v>192.37</v>
      </c>
      <c r="M119" s="268">
        <v>274.10000000000002</v>
      </c>
      <c r="N119" s="268">
        <v>702.84</v>
      </c>
      <c r="O119" s="268">
        <v>50.67</v>
      </c>
      <c r="P119" s="269">
        <f t="shared" si="45"/>
        <v>1339.25</v>
      </c>
      <c r="Q119" s="268">
        <v>71.760000000000005</v>
      </c>
      <c r="R119" s="270">
        <f>I119+P119+Q119+0.01</f>
        <v>2538.9700000000003</v>
      </c>
    </row>
    <row r="120" spans="1:18" ht="13.15" customHeight="1">
      <c r="A120" s="267" t="s">
        <v>62</v>
      </c>
      <c r="B120" s="272" t="s">
        <v>11</v>
      </c>
      <c r="C120" s="268">
        <v>3.65</v>
      </c>
      <c r="D120" s="268">
        <v>12.98</v>
      </c>
      <c r="E120" s="268">
        <v>18.350000000000001</v>
      </c>
      <c r="F120" s="268">
        <v>102.01</v>
      </c>
      <c r="G120" s="268">
        <v>545.12</v>
      </c>
      <c r="H120" s="268">
        <v>6.1</v>
      </c>
      <c r="I120" s="269">
        <f t="shared" si="44"/>
        <v>688.21</v>
      </c>
      <c r="J120" s="268">
        <v>12.17</v>
      </c>
      <c r="K120" s="268">
        <v>57.66</v>
      </c>
      <c r="L120" s="268">
        <v>33.51</v>
      </c>
      <c r="M120" s="268">
        <v>147.66</v>
      </c>
      <c r="N120" s="268">
        <v>495.27</v>
      </c>
      <c r="O120" s="268">
        <v>21.8</v>
      </c>
      <c r="P120" s="269">
        <f t="shared" si="45"/>
        <v>768.06999999999994</v>
      </c>
      <c r="Q120" s="268">
        <v>0</v>
      </c>
      <c r="R120" s="270">
        <f>I120+P120+Q120</f>
        <v>1456.28</v>
      </c>
    </row>
    <row r="121" spans="1:18" s="110" customFormat="1" ht="13.15" customHeight="1">
      <c r="A121" s="275" t="s">
        <v>62</v>
      </c>
      <c r="B121" s="273" t="s">
        <v>12</v>
      </c>
      <c r="C121" s="269">
        <f>SUM(C118:C120)-0.01</f>
        <v>30.849999999999998</v>
      </c>
      <c r="D121" s="269">
        <f t="shared" ref="D121:Q121" si="48">SUM(D118:D120)</f>
        <v>107.19000000000001</v>
      </c>
      <c r="E121" s="269">
        <f>SUM(E118:E120)-0.01</f>
        <v>119.08999999999999</v>
      </c>
      <c r="F121" s="269">
        <f t="shared" si="48"/>
        <v>436.3</v>
      </c>
      <c r="G121" s="269">
        <f>SUM(G118:G120)-0.01</f>
        <v>2056.2199999999998</v>
      </c>
      <c r="H121" s="269">
        <f t="shared" si="48"/>
        <v>87.35</v>
      </c>
      <c r="I121" s="269">
        <f t="shared" si="48"/>
        <v>2837.0099999999998</v>
      </c>
      <c r="J121" s="269">
        <f t="shared" si="48"/>
        <v>69.180000000000007</v>
      </c>
      <c r="K121" s="269">
        <f t="shared" si="48"/>
        <v>192.79999999999998</v>
      </c>
      <c r="L121" s="269">
        <f>SUM(L118:L120)-0.01</f>
        <v>384.6</v>
      </c>
      <c r="M121" s="269">
        <f t="shared" si="48"/>
        <v>614.19000000000005</v>
      </c>
      <c r="N121" s="269">
        <f t="shared" si="48"/>
        <v>1508.85</v>
      </c>
      <c r="O121" s="269">
        <f>SUM(O118:O120)+0.01</f>
        <v>79.87</v>
      </c>
      <c r="P121" s="269">
        <f t="shared" si="48"/>
        <v>2849.49</v>
      </c>
      <c r="Q121" s="269">
        <f t="shared" si="48"/>
        <v>85.460000000000008</v>
      </c>
      <c r="R121" s="270">
        <f>SUM(R118:R120)-0.01</f>
        <v>5771.96</v>
      </c>
    </row>
    <row r="122" spans="1:18" s="110" customFormat="1" ht="13.15" customHeight="1">
      <c r="A122" s="435" t="s">
        <v>3</v>
      </c>
      <c r="B122" s="435"/>
      <c r="C122" s="182">
        <f>C121+C117+C112+C108+C107+C102+C104+C103+C101+C98+C97+C96+C92</f>
        <v>724.11</v>
      </c>
      <c r="D122" s="182">
        <f t="shared" ref="D122:Q122" si="49">D121+D117+D112+D108+D107+D102+D104+D103+D101+D98+D97+D96+D92</f>
        <v>1173.96</v>
      </c>
      <c r="E122" s="182">
        <f t="shared" si="49"/>
        <v>1534.48</v>
      </c>
      <c r="F122" s="182">
        <f>F121+F117+F112+F108+F107+F102+F104+F103+F101+F98+F97+F96+F92-0.01</f>
        <v>4213.4100000000008</v>
      </c>
      <c r="G122" s="182">
        <f>G121+G117+G112+G108+G107+G102+G104+G103+G101+G98+G97+G96+G92+0.01</f>
        <v>35475.46</v>
      </c>
      <c r="H122" s="182">
        <f t="shared" si="49"/>
        <v>2007.9299999999998</v>
      </c>
      <c r="I122" s="182">
        <f t="shared" si="49"/>
        <v>45129.36</v>
      </c>
      <c r="J122" s="182">
        <f t="shared" si="49"/>
        <v>439.33</v>
      </c>
      <c r="K122" s="182">
        <f t="shared" si="49"/>
        <v>879.39</v>
      </c>
      <c r="L122" s="182">
        <f t="shared" si="49"/>
        <v>2342.04</v>
      </c>
      <c r="M122" s="182">
        <f t="shared" si="49"/>
        <v>6381.7899999999991</v>
      </c>
      <c r="N122" s="182">
        <f>N121+N117+N112+N108+N107+N102+N104+N103+N101+N98+N97+N96+N92+0.01</f>
        <v>26830.190000000002</v>
      </c>
      <c r="O122" s="182">
        <f t="shared" si="49"/>
        <v>1343.6399999999996</v>
      </c>
      <c r="P122" s="182">
        <f t="shared" si="49"/>
        <v>38216.370000000003</v>
      </c>
      <c r="Q122" s="182">
        <f t="shared" si="49"/>
        <v>1460.35</v>
      </c>
      <c r="R122" s="182">
        <f>R121+R117+R112+R108+R107+R102+R104+R103+R101+R98+R97+R96+R92</f>
        <v>84806.090000000011</v>
      </c>
    </row>
    <row r="123" spans="1:18" ht="13.15" customHeight="1">
      <c r="A123" s="266" t="s">
        <v>235</v>
      </c>
      <c r="B123" s="267"/>
      <c r="C123" s="268"/>
      <c r="D123" s="268"/>
      <c r="E123" s="268"/>
      <c r="F123" s="268"/>
      <c r="G123" s="268"/>
      <c r="H123" s="268"/>
      <c r="I123" s="269"/>
      <c r="J123" s="268"/>
      <c r="K123" s="268"/>
      <c r="L123" s="268"/>
      <c r="M123" s="268"/>
      <c r="N123" s="268"/>
      <c r="O123" s="268"/>
      <c r="P123" s="269"/>
      <c r="Q123" s="268"/>
      <c r="R123" s="270"/>
    </row>
    <row r="124" spans="1:18" ht="13.15" customHeight="1">
      <c r="A124" s="274" t="s">
        <v>224</v>
      </c>
      <c r="B124" s="272" t="s">
        <v>9</v>
      </c>
      <c r="C124" s="268">
        <v>0</v>
      </c>
      <c r="D124" s="268">
        <v>0</v>
      </c>
      <c r="E124" s="268">
        <v>8.0500000000000007</v>
      </c>
      <c r="F124" s="268">
        <v>275.8</v>
      </c>
      <c r="G124" s="268">
        <v>600.19000000000005</v>
      </c>
      <c r="H124" s="268">
        <v>0</v>
      </c>
      <c r="I124" s="269">
        <f>SUM(C124:H124)</f>
        <v>884.04000000000008</v>
      </c>
      <c r="J124" s="268">
        <v>0</v>
      </c>
      <c r="K124" s="268">
        <v>0</v>
      </c>
      <c r="L124" s="268">
        <v>0</v>
      </c>
      <c r="M124" s="268">
        <v>99.09</v>
      </c>
      <c r="N124" s="268">
        <v>78.67</v>
      </c>
      <c r="O124" s="268">
        <v>0</v>
      </c>
      <c r="P124" s="269">
        <f>SUM(J124:O124)</f>
        <v>177.76</v>
      </c>
      <c r="Q124" s="268"/>
      <c r="R124" s="270">
        <f>I124+P124+Q124</f>
        <v>1061.8000000000002</v>
      </c>
    </row>
    <row r="125" spans="1:18" s="110" customFormat="1" ht="13.15" customHeight="1">
      <c r="A125" s="435" t="s">
        <v>3</v>
      </c>
      <c r="B125" s="435"/>
      <c r="C125" s="182">
        <f>C124</f>
        <v>0</v>
      </c>
      <c r="D125" s="182">
        <f t="shared" ref="D125:Q125" si="50">D124</f>
        <v>0</v>
      </c>
      <c r="E125" s="182">
        <f t="shared" si="50"/>
        <v>8.0500000000000007</v>
      </c>
      <c r="F125" s="182">
        <f t="shared" si="50"/>
        <v>275.8</v>
      </c>
      <c r="G125" s="182">
        <f>G124</f>
        <v>600.19000000000005</v>
      </c>
      <c r="H125" s="182">
        <f t="shared" si="50"/>
        <v>0</v>
      </c>
      <c r="I125" s="182">
        <f t="shared" si="50"/>
        <v>884.04000000000008</v>
      </c>
      <c r="J125" s="182">
        <f t="shared" si="50"/>
        <v>0</v>
      </c>
      <c r="K125" s="182">
        <f t="shared" si="50"/>
        <v>0</v>
      </c>
      <c r="L125" s="182">
        <f t="shared" si="50"/>
        <v>0</v>
      </c>
      <c r="M125" s="182">
        <f t="shared" si="50"/>
        <v>99.09</v>
      </c>
      <c r="N125" s="182">
        <f>N124</f>
        <v>78.67</v>
      </c>
      <c r="O125" s="182">
        <f t="shared" si="50"/>
        <v>0</v>
      </c>
      <c r="P125" s="182">
        <f t="shared" si="50"/>
        <v>177.76</v>
      </c>
      <c r="Q125" s="182">
        <f t="shared" si="50"/>
        <v>0</v>
      </c>
      <c r="R125" s="278">
        <f>R124</f>
        <v>1061.8000000000002</v>
      </c>
    </row>
    <row r="126" spans="1:18" ht="11.25" customHeight="1">
      <c r="A126" s="266" t="s">
        <v>236</v>
      </c>
      <c r="B126" s="267"/>
      <c r="C126" s="268"/>
      <c r="D126" s="268"/>
      <c r="E126" s="268"/>
      <c r="F126" s="268"/>
      <c r="G126" s="268"/>
      <c r="H126" s="268"/>
      <c r="I126" s="269"/>
      <c r="J126" s="268"/>
      <c r="K126" s="268"/>
      <c r="L126" s="268"/>
      <c r="M126" s="268"/>
      <c r="N126" s="268"/>
      <c r="O126" s="268"/>
      <c r="P126" s="269"/>
      <c r="Q126" s="268"/>
      <c r="R126" s="270"/>
    </row>
    <row r="127" spans="1:18" ht="13.15" customHeight="1">
      <c r="A127" s="271" t="s">
        <v>517</v>
      </c>
      <c r="B127" s="272" t="s">
        <v>9</v>
      </c>
      <c r="C127" s="268">
        <v>0</v>
      </c>
      <c r="D127" s="268">
        <v>32.86</v>
      </c>
      <c r="E127" s="268">
        <v>300.14</v>
      </c>
      <c r="F127" s="268">
        <v>1784.29</v>
      </c>
      <c r="G127" s="268">
        <v>2597.2600000000002</v>
      </c>
      <c r="H127" s="268">
        <v>55.94</v>
      </c>
      <c r="I127" s="269">
        <f>SUM(D127:H127)</f>
        <v>4770.49</v>
      </c>
      <c r="J127" s="268">
        <v>0</v>
      </c>
      <c r="K127" s="268">
        <v>24.33</v>
      </c>
      <c r="L127" s="268">
        <v>46.14</v>
      </c>
      <c r="M127" s="268">
        <v>324.05</v>
      </c>
      <c r="N127" s="268">
        <v>335.25</v>
      </c>
      <c r="O127" s="268">
        <v>28.16</v>
      </c>
      <c r="P127" s="269">
        <f>SUM(J127:O127)</f>
        <v>757.93</v>
      </c>
      <c r="Q127" s="268">
        <v>245.88</v>
      </c>
      <c r="R127" s="270">
        <f>I127+P127+Q127</f>
        <v>5774.3</v>
      </c>
    </row>
    <row r="128" spans="1:18" ht="13.15" customHeight="1">
      <c r="A128" s="267" t="s">
        <v>518</v>
      </c>
      <c r="B128" s="272" t="s">
        <v>10</v>
      </c>
      <c r="C128" s="268">
        <v>0</v>
      </c>
      <c r="D128" s="268">
        <v>0.16</v>
      </c>
      <c r="E128" s="268">
        <v>3.51</v>
      </c>
      <c r="F128" s="268">
        <v>70.86</v>
      </c>
      <c r="G128" s="268">
        <v>424.71</v>
      </c>
      <c r="H128" s="268">
        <v>12.17</v>
      </c>
      <c r="I128" s="269">
        <f>SUM(D128:H128)-0.01</f>
        <v>511.40000000000003</v>
      </c>
      <c r="J128" s="268">
        <v>0</v>
      </c>
      <c r="K128" s="268">
        <v>45.99</v>
      </c>
      <c r="L128" s="268">
        <v>105.37</v>
      </c>
      <c r="M128" s="268">
        <v>205.04</v>
      </c>
      <c r="N128" s="268">
        <v>554.26</v>
      </c>
      <c r="O128" s="268">
        <v>26.84</v>
      </c>
      <c r="P128" s="269">
        <f>SUM(J128:O128)</f>
        <v>937.5</v>
      </c>
      <c r="Q128" s="268">
        <v>1138.22</v>
      </c>
      <c r="R128" s="270">
        <f>I128+P128+Q128</f>
        <v>2587.12</v>
      </c>
    </row>
    <row r="129" spans="1:18" ht="13.15" customHeight="1">
      <c r="A129" s="267" t="s">
        <v>62</v>
      </c>
      <c r="B129" s="272" t="s">
        <v>11</v>
      </c>
      <c r="C129" s="268">
        <v>0</v>
      </c>
      <c r="D129" s="268">
        <v>0</v>
      </c>
      <c r="E129" s="268">
        <v>0</v>
      </c>
      <c r="F129" s="268">
        <v>0</v>
      </c>
      <c r="G129" s="268">
        <v>0.54</v>
      </c>
      <c r="H129" s="268">
        <v>0</v>
      </c>
      <c r="I129" s="269">
        <f>SUM(D129:H129)</f>
        <v>0.54</v>
      </c>
      <c r="J129" s="268">
        <v>0</v>
      </c>
      <c r="K129" s="268">
        <v>0</v>
      </c>
      <c r="L129" s="268">
        <v>0</v>
      </c>
      <c r="M129" s="268">
        <v>11.09</v>
      </c>
      <c r="N129" s="268">
        <v>24.03</v>
      </c>
      <c r="O129" s="268">
        <v>0</v>
      </c>
      <c r="P129" s="269">
        <f>SUM(J129:O129)</f>
        <v>35.120000000000005</v>
      </c>
      <c r="Q129" s="268">
        <v>26.99</v>
      </c>
      <c r="R129" s="270">
        <f>I129+P129+Q129</f>
        <v>62.650000000000006</v>
      </c>
    </row>
    <row r="130" spans="1:18" s="110" customFormat="1" ht="13.15" customHeight="1">
      <c r="A130" s="275" t="s">
        <v>62</v>
      </c>
      <c r="B130" s="273" t="s">
        <v>12</v>
      </c>
      <c r="C130" s="269">
        <f>SUM(C127:C129)</f>
        <v>0</v>
      </c>
      <c r="D130" s="269">
        <f t="shared" ref="D130:H130" si="51">SUM(D127:D129)</f>
        <v>33.019999999999996</v>
      </c>
      <c r="E130" s="269">
        <f t="shared" si="51"/>
        <v>303.64999999999998</v>
      </c>
      <c r="F130" s="269">
        <f t="shared" si="51"/>
        <v>1855.1499999999999</v>
      </c>
      <c r="G130" s="269">
        <f>SUM(G127:G129)-0.01</f>
        <v>3022.5</v>
      </c>
      <c r="H130" s="269">
        <f t="shared" si="51"/>
        <v>68.11</v>
      </c>
      <c r="I130" s="269">
        <f t="shared" ref="I130" si="52">SUM(I127:I129)</f>
        <v>5282.4299999999994</v>
      </c>
      <c r="J130" s="269">
        <f t="shared" ref="J130:R130" si="53">SUM(J127:J129)</f>
        <v>0</v>
      </c>
      <c r="K130" s="269">
        <f t="shared" si="53"/>
        <v>70.319999999999993</v>
      </c>
      <c r="L130" s="269">
        <f t="shared" si="53"/>
        <v>151.51</v>
      </c>
      <c r="M130" s="269">
        <f t="shared" si="53"/>
        <v>540.18000000000006</v>
      </c>
      <c r="N130" s="269">
        <f t="shared" si="53"/>
        <v>913.54</v>
      </c>
      <c r="O130" s="269">
        <f t="shared" si="53"/>
        <v>55</v>
      </c>
      <c r="P130" s="269">
        <f t="shared" si="53"/>
        <v>1730.5499999999997</v>
      </c>
      <c r="Q130" s="269">
        <f t="shared" si="53"/>
        <v>1411.09</v>
      </c>
      <c r="R130" s="270">
        <f t="shared" si="53"/>
        <v>8424.07</v>
      </c>
    </row>
    <row r="131" spans="1:18" ht="13.15" customHeight="1">
      <c r="A131" s="271" t="s">
        <v>237</v>
      </c>
      <c r="B131" s="272" t="s">
        <v>9</v>
      </c>
      <c r="C131" s="268">
        <v>2.2000000000000002</v>
      </c>
      <c r="D131" s="268">
        <v>69.290000000000006</v>
      </c>
      <c r="E131" s="268">
        <v>340.1</v>
      </c>
      <c r="F131" s="268">
        <v>438.97</v>
      </c>
      <c r="G131" s="268">
        <v>640.48</v>
      </c>
      <c r="H131" s="268">
        <v>0.99</v>
      </c>
      <c r="I131" s="269">
        <f>SUM(C131:H131)</f>
        <v>1492.03</v>
      </c>
      <c r="J131" s="268">
        <v>4.87</v>
      </c>
      <c r="K131" s="268">
        <v>8.36</v>
      </c>
      <c r="L131" s="268">
        <v>101.83</v>
      </c>
      <c r="M131" s="268">
        <v>111.4</v>
      </c>
      <c r="N131" s="268">
        <v>160.66999999999999</v>
      </c>
      <c r="O131" s="268">
        <v>0.06</v>
      </c>
      <c r="P131" s="269">
        <f>SUM(J131:O131)</f>
        <v>387.19</v>
      </c>
      <c r="Q131" s="268">
        <v>28.73</v>
      </c>
      <c r="R131" s="270">
        <f>I131+P131+Q131</f>
        <v>1907.95</v>
      </c>
    </row>
    <row r="132" spans="1:18" ht="11.25" customHeight="1">
      <c r="A132" s="267" t="s">
        <v>62</v>
      </c>
      <c r="B132" s="272" t="s">
        <v>10</v>
      </c>
      <c r="C132" s="268">
        <v>4.29</v>
      </c>
      <c r="D132" s="268">
        <v>39.71</v>
      </c>
      <c r="E132" s="268">
        <v>50.3</v>
      </c>
      <c r="F132" s="268">
        <v>178.47</v>
      </c>
      <c r="G132" s="268">
        <v>216.51</v>
      </c>
      <c r="H132" s="268">
        <v>5.22</v>
      </c>
      <c r="I132" s="269">
        <f>SUM(C132:H132)</f>
        <v>494.5</v>
      </c>
      <c r="J132" s="268">
        <v>16.73</v>
      </c>
      <c r="K132" s="268">
        <v>25.15</v>
      </c>
      <c r="L132" s="268">
        <v>171.67</v>
      </c>
      <c r="M132" s="268">
        <v>81.569999999999993</v>
      </c>
      <c r="N132" s="268">
        <v>182.78</v>
      </c>
      <c r="O132" s="268">
        <v>0.48</v>
      </c>
      <c r="P132" s="269">
        <f>SUM(J132:O132)</f>
        <v>478.38</v>
      </c>
      <c r="Q132" s="268">
        <v>195.22</v>
      </c>
      <c r="R132" s="270">
        <f>I132+P132+Q132</f>
        <v>1168.0999999999999</v>
      </c>
    </row>
    <row r="133" spans="1:18" ht="13.15" customHeight="1">
      <c r="A133" s="267" t="s">
        <v>62</v>
      </c>
      <c r="B133" s="272" t="s">
        <v>11</v>
      </c>
      <c r="C133" s="268">
        <v>3.54</v>
      </c>
      <c r="D133" s="268">
        <v>12.08</v>
      </c>
      <c r="E133" s="268">
        <v>6.03</v>
      </c>
      <c r="F133" s="268">
        <v>10.199999999999999</v>
      </c>
      <c r="G133" s="268">
        <v>27.06</v>
      </c>
      <c r="H133" s="268">
        <v>0.8</v>
      </c>
      <c r="I133" s="269">
        <f>SUM(C133:H133)</f>
        <v>59.709999999999994</v>
      </c>
      <c r="J133" s="268">
        <v>8.1300000000000008</v>
      </c>
      <c r="K133" s="268">
        <v>16.93</v>
      </c>
      <c r="L133" s="268">
        <v>5.74</v>
      </c>
      <c r="M133" s="268">
        <v>9.86</v>
      </c>
      <c r="N133" s="268">
        <v>30.59</v>
      </c>
      <c r="O133" s="268">
        <v>1.0900000000000001</v>
      </c>
      <c r="P133" s="269">
        <f>SUM(J133:O133)</f>
        <v>72.34</v>
      </c>
      <c r="Q133" s="268">
        <v>50.09</v>
      </c>
      <c r="R133" s="270">
        <f>I133+P133+Q133</f>
        <v>182.14000000000001</v>
      </c>
    </row>
    <row r="134" spans="1:18" s="110" customFormat="1" ht="13.15" customHeight="1">
      <c r="A134" s="275" t="s">
        <v>62</v>
      </c>
      <c r="B134" s="273" t="s">
        <v>12</v>
      </c>
      <c r="C134" s="269">
        <f t="shared" ref="C134:R134" si="54">SUM(C131:C133)</f>
        <v>10.030000000000001</v>
      </c>
      <c r="D134" s="269">
        <f t="shared" si="54"/>
        <v>121.08</v>
      </c>
      <c r="E134" s="269">
        <f t="shared" si="54"/>
        <v>396.43</v>
      </c>
      <c r="F134" s="269">
        <f t="shared" si="54"/>
        <v>627.6400000000001</v>
      </c>
      <c r="G134" s="269">
        <f t="shared" si="54"/>
        <v>884.05</v>
      </c>
      <c r="H134" s="269">
        <f t="shared" si="54"/>
        <v>7.01</v>
      </c>
      <c r="I134" s="269">
        <f t="shared" si="54"/>
        <v>2046.24</v>
      </c>
      <c r="J134" s="269">
        <f t="shared" si="54"/>
        <v>29.730000000000004</v>
      </c>
      <c r="K134" s="269">
        <f t="shared" si="54"/>
        <v>50.44</v>
      </c>
      <c r="L134" s="269">
        <f t="shared" si="54"/>
        <v>279.24</v>
      </c>
      <c r="M134" s="269">
        <f t="shared" si="54"/>
        <v>202.82999999999998</v>
      </c>
      <c r="N134" s="269">
        <f t="shared" si="54"/>
        <v>374.03999999999996</v>
      </c>
      <c r="O134" s="269">
        <f t="shared" si="54"/>
        <v>1.6300000000000001</v>
      </c>
      <c r="P134" s="269">
        <f t="shared" si="54"/>
        <v>937.91</v>
      </c>
      <c r="Q134" s="269">
        <f t="shared" si="54"/>
        <v>274.03999999999996</v>
      </c>
      <c r="R134" s="270">
        <f t="shared" si="54"/>
        <v>3258.19</v>
      </c>
    </row>
    <row r="135" spans="1:18" ht="13.15" customHeight="1">
      <c r="A135" s="285" t="s">
        <v>308</v>
      </c>
      <c r="B135" s="272" t="s">
        <v>9</v>
      </c>
      <c r="C135" s="268">
        <v>0</v>
      </c>
      <c r="D135" s="268">
        <v>0.53</v>
      </c>
      <c r="E135" s="268">
        <v>42.18</v>
      </c>
      <c r="F135" s="268">
        <v>127.29</v>
      </c>
      <c r="G135" s="268">
        <v>138.41</v>
      </c>
      <c r="H135" s="268">
        <v>0</v>
      </c>
      <c r="I135" s="269">
        <f>SUM(C135:H135)</f>
        <v>308.40999999999997</v>
      </c>
      <c r="J135" s="268"/>
      <c r="K135" s="268"/>
      <c r="L135" s="268"/>
      <c r="M135" s="268"/>
      <c r="N135" s="268"/>
      <c r="O135" s="268"/>
      <c r="P135" s="269">
        <f t="shared" ref="P135:P137" si="55">SUM(J135:O135)</f>
        <v>0</v>
      </c>
      <c r="Q135" s="268">
        <v>65.53</v>
      </c>
      <c r="R135" s="270">
        <f>I135+P135+Q135</f>
        <v>373.93999999999994</v>
      </c>
    </row>
    <row r="136" spans="1:18" ht="13.15" customHeight="1">
      <c r="A136" s="267" t="s">
        <v>309</v>
      </c>
      <c r="B136" s="272" t="s">
        <v>10</v>
      </c>
      <c r="C136" s="268">
        <v>0</v>
      </c>
      <c r="D136" s="268">
        <v>0</v>
      </c>
      <c r="E136" s="268">
        <v>0</v>
      </c>
      <c r="F136" s="268">
        <v>0</v>
      </c>
      <c r="G136" s="268">
        <v>0</v>
      </c>
      <c r="H136" s="268">
        <v>0</v>
      </c>
      <c r="I136" s="269">
        <f>SUM(C136:H136)</f>
        <v>0</v>
      </c>
      <c r="J136" s="268"/>
      <c r="K136" s="268"/>
      <c r="L136" s="268"/>
      <c r="M136" s="268"/>
      <c r="N136" s="268"/>
      <c r="O136" s="268"/>
      <c r="P136" s="269">
        <f t="shared" si="55"/>
        <v>0</v>
      </c>
      <c r="Q136" s="268">
        <v>83.22</v>
      </c>
      <c r="R136" s="270">
        <f>I136+P136+Q136</f>
        <v>83.22</v>
      </c>
    </row>
    <row r="137" spans="1:18" ht="13.15" customHeight="1">
      <c r="A137" s="267" t="s">
        <v>62</v>
      </c>
      <c r="B137" s="272" t="s">
        <v>11</v>
      </c>
      <c r="C137" s="268">
        <v>0</v>
      </c>
      <c r="D137" s="268">
        <v>0</v>
      </c>
      <c r="E137" s="268">
        <v>0</v>
      </c>
      <c r="F137" s="268">
        <v>0</v>
      </c>
      <c r="G137" s="268">
        <v>0</v>
      </c>
      <c r="H137" s="268">
        <v>0</v>
      </c>
      <c r="I137" s="269">
        <f>SUM(C137:H137)</f>
        <v>0</v>
      </c>
      <c r="J137" s="268"/>
      <c r="K137" s="268"/>
      <c r="L137" s="268"/>
      <c r="M137" s="268"/>
      <c r="N137" s="268"/>
      <c r="O137" s="268"/>
      <c r="P137" s="269">
        <f t="shared" si="55"/>
        <v>0</v>
      </c>
      <c r="Q137" s="268">
        <v>11.95</v>
      </c>
      <c r="R137" s="270">
        <f>I137+P137+Q137</f>
        <v>11.95</v>
      </c>
    </row>
    <row r="138" spans="1:18" s="110" customFormat="1" ht="13.15" customHeight="1">
      <c r="A138" s="275" t="s">
        <v>62</v>
      </c>
      <c r="B138" s="273" t="s">
        <v>12</v>
      </c>
      <c r="C138" s="269">
        <f t="shared" ref="C138:I138" si="56">SUM(C135:C137)</f>
        <v>0</v>
      </c>
      <c r="D138" s="269">
        <f t="shared" si="56"/>
        <v>0.53</v>
      </c>
      <c r="E138" s="269">
        <f t="shared" si="56"/>
        <v>42.18</v>
      </c>
      <c r="F138" s="269">
        <f t="shared" si="56"/>
        <v>127.29</v>
      </c>
      <c r="G138" s="269">
        <f t="shared" si="56"/>
        <v>138.41</v>
      </c>
      <c r="H138" s="269">
        <f t="shared" si="56"/>
        <v>0</v>
      </c>
      <c r="I138" s="269">
        <f t="shared" si="56"/>
        <v>308.40999999999997</v>
      </c>
      <c r="J138" s="269">
        <f t="shared" ref="J138:O138" si="57">SUM(J135:J137)</f>
        <v>0</v>
      </c>
      <c r="K138" s="269">
        <f t="shared" si="57"/>
        <v>0</v>
      </c>
      <c r="L138" s="269">
        <f t="shared" si="57"/>
        <v>0</v>
      </c>
      <c r="M138" s="269">
        <f t="shared" si="57"/>
        <v>0</v>
      </c>
      <c r="N138" s="269">
        <f t="shared" si="57"/>
        <v>0</v>
      </c>
      <c r="O138" s="269">
        <f t="shared" si="57"/>
        <v>0</v>
      </c>
      <c r="P138" s="269">
        <f>SUM(P135:P137)</f>
        <v>0</v>
      </c>
      <c r="Q138" s="269">
        <f>SUM(Q135:Q137)</f>
        <v>160.69999999999999</v>
      </c>
      <c r="R138" s="270">
        <f>SUM(R135:R137)</f>
        <v>469.10999999999996</v>
      </c>
    </row>
    <row r="139" spans="1:18" ht="13.15" customHeight="1">
      <c r="A139" s="271" t="s">
        <v>266</v>
      </c>
      <c r="B139" s="272" t="s">
        <v>9</v>
      </c>
      <c r="C139" s="268">
        <v>2.8</v>
      </c>
      <c r="D139" s="268">
        <v>48.3</v>
      </c>
      <c r="E139" s="268">
        <v>93.06</v>
      </c>
      <c r="F139" s="268">
        <v>125.35</v>
      </c>
      <c r="G139" s="268">
        <v>177.22</v>
      </c>
      <c r="H139" s="268">
        <v>0.08</v>
      </c>
      <c r="I139" s="269">
        <f>SUM(C139:H139)</f>
        <v>446.81</v>
      </c>
      <c r="J139" s="268">
        <v>0</v>
      </c>
      <c r="K139" s="268">
        <v>7.16</v>
      </c>
      <c r="L139" s="268">
        <v>87.68</v>
      </c>
      <c r="M139" s="268">
        <v>134.16999999999999</v>
      </c>
      <c r="N139" s="268">
        <v>119</v>
      </c>
      <c r="O139" s="268">
        <v>0</v>
      </c>
      <c r="P139" s="269">
        <f>SUM(J139:O139)</f>
        <v>348.01</v>
      </c>
      <c r="Q139" s="268">
        <v>102.06</v>
      </c>
      <c r="R139" s="270">
        <f>I139+P139+Q139</f>
        <v>896.87999999999988</v>
      </c>
    </row>
    <row r="140" spans="1:18" ht="13.15" customHeight="1">
      <c r="A140" s="267" t="s">
        <v>62</v>
      </c>
      <c r="B140" s="272" t="s">
        <v>10</v>
      </c>
      <c r="C140" s="268">
        <v>0.06</v>
      </c>
      <c r="D140" s="268">
        <v>8.5299999999999994</v>
      </c>
      <c r="E140" s="268">
        <v>22.84</v>
      </c>
      <c r="F140" s="268">
        <v>46.11</v>
      </c>
      <c r="G140" s="268">
        <v>167.07</v>
      </c>
      <c r="H140" s="268">
        <v>0.02</v>
      </c>
      <c r="I140" s="269">
        <f>SUM(C140:H140)</f>
        <v>244.63</v>
      </c>
      <c r="J140" s="268">
        <v>0</v>
      </c>
      <c r="K140" s="268">
        <v>14.52</v>
      </c>
      <c r="L140" s="268">
        <v>82.45</v>
      </c>
      <c r="M140" s="268">
        <v>63.88</v>
      </c>
      <c r="N140" s="268">
        <v>66.53</v>
      </c>
      <c r="O140" s="268">
        <v>0</v>
      </c>
      <c r="P140" s="269">
        <f>SUM(J140:O140)</f>
        <v>227.38</v>
      </c>
      <c r="Q140" s="268">
        <v>15.58</v>
      </c>
      <c r="R140" s="270">
        <f>I140+P140+Q140</f>
        <v>487.59</v>
      </c>
    </row>
    <row r="141" spans="1:18" ht="13.15" customHeight="1">
      <c r="A141" s="267" t="s">
        <v>62</v>
      </c>
      <c r="B141" s="272" t="s">
        <v>11</v>
      </c>
      <c r="C141" s="268">
        <v>0</v>
      </c>
      <c r="D141" s="268">
        <v>0</v>
      </c>
      <c r="E141" s="268">
        <v>0</v>
      </c>
      <c r="F141" s="268">
        <v>0</v>
      </c>
      <c r="G141" s="268">
        <v>0</v>
      </c>
      <c r="H141" s="268">
        <v>0</v>
      </c>
      <c r="I141" s="269">
        <f>SUM(C141:H141)</f>
        <v>0</v>
      </c>
      <c r="J141" s="268">
        <v>0</v>
      </c>
      <c r="K141" s="268">
        <v>5.4</v>
      </c>
      <c r="L141" s="268">
        <v>9.19</v>
      </c>
      <c r="M141" s="268">
        <v>5.57</v>
      </c>
      <c r="N141" s="268">
        <v>0.64</v>
      </c>
      <c r="O141" s="268">
        <v>0</v>
      </c>
      <c r="P141" s="269">
        <f>SUM(J141:O141)</f>
        <v>20.8</v>
      </c>
      <c r="Q141" s="268">
        <v>0.06</v>
      </c>
      <c r="R141" s="270">
        <f>I141+P141+Q141</f>
        <v>20.86</v>
      </c>
    </row>
    <row r="142" spans="1:18" s="110" customFormat="1" ht="13.15" customHeight="1">
      <c r="A142" s="275" t="s">
        <v>62</v>
      </c>
      <c r="B142" s="273" t="s">
        <v>12</v>
      </c>
      <c r="C142" s="269">
        <f t="shared" ref="C142:H142" si="58">SUM(C139:C141)</f>
        <v>2.86</v>
      </c>
      <c r="D142" s="269">
        <f t="shared" si="58"/>
        <v>56.83</v>
      </c>
      <c r="E142" s="269">
        <f t="shared" si="58"/>
        <v>115.9</v>
      </c>
      <c r="F142" s="269">
        <f t="shared" si="58"/>
        <v>171.45999999999998</v>
      </c>
      <c r="G142" s="269">
        <f t="shared" si="58"/>
        <v>344.28999999999996</v>
      </c>
      <c r="H142" s="269">
        <f t="shared" si="58"/>
        <v>0.1</v>
      </c>
      <c r="I142" s="269">
        <f>SUM(C142:H142)</f>
        <v>691.43999999999994</v>
      </c>
      <c r="J142" s="269">
        <f t="shared" ref="J142:O142" si="59">SUM(J139:J141)</f>
        <v>0</v>
      </c>
      <c r="K142" s="269">
        <f t="shared" si="59"/>
        <v>27.08</v>
      </c>
      <c r="L142" s="269">
        <f t="shared" si="59"/>
        <v>179.32</v>
      </c>
      <c r="M142" s="269">
        <f t="shared" si="59"/>
        <v>203.61999999999998</v>
      </c>
      <c r="N142" s="269">
        <f t="shared" si="59"/>
        <v>186.17</v>
      </c>
      <c r="O142" s="269">
        <f t="shared" si="59"/>
        <v>0</v>
      </c>
      <c r="P142" s="269">
        <f>SUM(J142:O142)</f>
        <v>596.18999999999994</v>
      </c>
      <c r="Q142" s="269">
        <f>SUM(Q139:Q141)</f>
        <v>117.7</v>
      </c>
      <c r="R142" s="270">
        <f>I142+P142+Q142</f>
        <v>1405.33</v>
      </c>
    </row>
    <row r="143" spans="1:18" ht="13.15" customHeight="1">
      <c r="A143" s="274" t="s">
        <v>238</v>
      </c>
      <c r="B143" s="272" t="s">
        <v>9</v>
      </c>
      <c r="C143" s="268">
        <v>0</v>
      </c>
      <c r="D143" s="268">
        <v>1.33</v>
      </c>
      <c r="E143" s="268">
        <v>1.33</v>
      </c>
      <c r="F143" s="268">
        <v>2.66</v>
      </c>
      <c r="G143" s="268">
        <v>4.68</v>
      </c>
      <c r="H143" s="268">
        <v>0</v>
      </c>
      <c r="I143" s="269">
        <f>SUM(C143:H143)</f>
        <v>10</v>
      </c>
      <c r="J143" s="268"/>
      <c r="K143" s="268"/>
      <c r="L143" s="268"/>
      <c r="M143" s="268"/>
      <c r="N143" s="268"/>
      <c r="O143" s="268"/>
      <c r="P143" s="269">
        <f>SUM(J143:O143)</f>
        <v>0</v>
      </c>
      <c r="Q143" s="268">
        <v>20</v>
      </c>
      <c r="R143" s="270">
        <f>I143+P143+Q143</f>
        <v>30</v>
      </c>
    </row>
    <row r="144" spans="1:18" s="110" customFormat="1" ht="13.15" customHeight="1">
      <c r="A144" s="435" t="s">
        <v>3</v>
      </c>
      <c r="B144" s="435"/>
      <c r="C144" s="182">
        <f>C130+C134+C138+C143+C142</f>
        <v>12.89</v>
      </c>
      <c r="D144" s="182">
        <f t="shared" ref="D144:R144" si="60">D130+D134+D138+D143+D142</f>
        <v>212.79000000000002</v>
      </c>
      <c r="E144" s="182">
        <f t="shared" si="60"/>
        <v>859.4899999999999</v>
      </c>
      <c r="F144" s="182">
        <f t="shared" si="60"/>
        <v>2784.2</v>
      </c>
      <c r="G144" s="182">
        <f t="shared" si="60"/>
        <v>4393.93</v>
      </c>
      <c r="H144" s="182">
        <f t="shared" si="60"/>
        <v>75.22</v>
      </c>
      <c r="I144" s="182">
        <f t="shared" si="60"/>
        <v>8338.5199999999986</v>
      </c>
      <c r="J144" s="182">
        <f t="shared" si="60"/>
        <v>29.730000000000004</v>
      </c>
      <c r="K144" s="182">
        <f t="shared" si="60"/>
        <v>147.83999999999997</v>
      </c>
      <c r="L144" s="182">
        <f t="shared" si="60"/>
        <v>610.06999999999994</v>
      </c>
      <c r="M144" s="182">
        <f t="shared" si="60"/>
        <v>946.63</v>
      </c>
      <c r="N144" s="182">
        <f t="shared" si="60"/>
        <v>1473.75</v>
      </c>
      <c r="O144" s="182">
        <f t="shared" si="60"/>
        <v>56.63</v>
      </c>
      <c r="P144" s="182">
        <f t="shared" si="60"/>
        <v>3264.6499999999996</v>
      </c>
      <c r="Q144" s="182">
        <f t="shared" si="60"/>
        <v>1983.53</v>
      </c>
      <c r="R144" s="278">
        <f t="shared" si="60"/>
        <v>13586.7</v>
      </c>
    </row>
    <row r="145" spans="1:18" ht="12" customHeight="1">
      <c r="A145" s="266" t="s">
        <v>315</v>
      </c>
      <c r="B145" s="267"/>
      <c r="C145" s="268"/>
      <c r="D145" s="268"/>
      <c r="E145" s="268"/>
      <c r="F145" s="268"/>
      <c r="G145" s="268"/>
      <c r="H145" s="268"/>
      <c r="I145" s="269"/>
      <c r="J145" s="268"/>
      <c r="K145" s="268"/>
      <c r="L145" s="268"/>
      <c r="M145" s="268"/>
      <c r="N145" s="268"/>
      <c r="O145" s="268"/>
      <c r="P145" s="269"/>
      <c r="Q145" s="268"/>
      <c r="R145" s="270"/>
    </row>
    <row r="146" spans="1:18" ht="13.15" customHeight="1">
      <c r="A146" s="271" t="s">
        <v>239</v>
      </c>
      <c r="B146" s="272" t="s">
        <v>9</v>
      </c>
      <c r="C146" s="268">
        <v>0.33</v>
      </c>
      <c r="D146" s="268">
        <v>4.75</v>
      </c>
      <c r="E146" s="268">
        <v>55.93</v>
      </c>
      <c r="F146" s="268">
        <v>423.58</v>
      </c>
      <c r="G146" s="268">
        <v>13849.91</v>
      </c>
      <c r="H146" s="268">
        <v>1538.82</v>
      </c>
      <c r="I146" s="269">
        <f>SUM(C146:H146)</f>
        <v>15873.32</v>
      </c>
      <c r="J146" s="268">
        <v>4.1500000000000004</v>
      </c>
      <c r="K146" s="268">
        <v>6.26</v>
      </c>
      <c r="L146" s="268">
        <v>62.78</v>
      </c>
      <c r="M146" s="268">
        <v>202.78</v>
      </c>
      <c r="N146" s="268">
        <v>4283.63</v>
      </c>
      <c r="O146" s="268">
        <v>895.99</v>
      </c>
      <c r="P146" s="269">
        <f>SUM(J146:O146)</f>
        <v>5455.59</v>
      </c>
      <c r="Q146" s="268">
        <v>0</v>
      </c>
      <c r="R146" s="270">
        <f>I146+P146+Q146</f>
        <v>21328.91</v>
      </c>
    </row>
    <row r="147" spans="1:18" ht="13.15" customHeight="1">
      <c r="A147" s="267" t="s">
        <v>62</v>
      </c>
      <c r="B147" s="272" t="s">
        <v>10</v>
      </c>
      <c r="C147" s="268">
        <v>0.71</v>
      </c>
      <c r="D147" s="268">
        <v>48.45</v>
      </c>
      <c r="E147" s="268">
        <v>88.81</v>
      </c>
      <c r="F147" s="268">
        <v>320.60000000000002</v>
      </c>
      <c r="G147" s="268">
        <v>3388.52</v>
      </c>
      <c r="H147" s="268">
        <v>746.18</v>
      </c>
      <c r="I147" s="269">
        <f>SUM(C147:H147)</f>
        <v>4593.2700000000004</v>
      </c>
      <c r="J147" s="268">
        <v>14.05</v>
      </c>
      <c r="K147" s="268">
        <v>92.14</v>
      </c>
      <c r="L147" s="268">
        <v>179.85</v>
      </c>
      <c r="M147" s="268">
        <v>513.87</v>
      </c>
      <c r="N147" s="268">
        <v>10135.950000000001</v>
      </c>
      <c r="O147" s="268">
        <v>988.71</v>
      </c>
      <c r="P147" s="269">
        <f>SUM(J147:O147)</f>
        <v>11924.57</v>
      </c>
      <c r="Q147" s="268">
        <v>2156.9899999999998</v>
      </c>
      <c r="R147" s="270">
        <f>I147+P147+Q147</f>
        <v>18674.830000000002</v>
      </c>
    </row>
    <row r="148" spans="1:18" ht="13.15" customHeight="1">
      <c r="A148" s="267" t="s">
        <v>62</v>
      </c>
      <c r="B148" s="272" t="s">
        <v>11</v>
      </c>
      <c r="C148" s="268">
        <v>0.01</v>
      </c>
      <c r="D148" s="268">
        <v>0.86</v>
      </c>
      <c r="E148" s="268">
        <v>0.06</v>
      </c>
      <c r="F148" s="268">
        <v>0.04</v>
      </c>
      <c r="G148" s="268">
        <v>2</v>
      </c>
      <c r="H148" s="268">
        <v>0</v>
      </c>
      <c r="I148" s="269">
        <f>SUM(C148:H148)</f>
        <v>2.9699999999999998</v>
      </c>
      <c r="J148" s="268">
        <v>18.8</v>
      </c>
      <c r="K148" s="268">
        <v>118.36</v>
      </c>
      <c r="L148" s="268">
        <v>72.25</v>
      </c>
      <c r="M148" s="268">
        <v>214.88</v>
      </c>
      <c r="N148" s="268">
        <v>3298.51</v>
      </c>
      <c r="O148" s="268">
        <v>237.52</v>
      </c>
      <c r="P148" s="269">
        <f>SUM(J148:O148)</f>
        <v>3960.32</v>
      </c>
      <c r="Q148" s="268">
        <v>188.67</v>
      </c>
      <c r="R148" s="270">
        <f>I148+P148+Q148</f>
        <v>4151.96</v>
      </c>
    </row>
    <row r="149" spans="1:18" s="110" customFormat="1" ht="13.15" customHeight="1">
      <c r="A149" s="275" t="s">
        <v>62</v>
      </c>
      <c r="B149" s="273" t="s">
        <v>12</v>
      </c>
      <c r="C149" s="269">
        <f>SUM(C146:C148)</f>
        <v>1.05</v>
      </c>
      <c r="D149" s="269">
        <f t="shared" ref="D149:R149" si="61">SUM(D146:D148)</f>
        <v>54.06</v>
      </c>
      <c r="E149" s="269">
        <f t="shared" si="61"/>
        <v>144.80000000000001</v>
      </c>
      <c r="F149" s="269">
        <f t="shared" si="61"/>
        <v>744.22</v>
      </c>
      <c r="G149" s="269">
        <f t="shared" si="61"/>
        <v>17240.43</v>
      </c>
      <c r="H149" s="269">
        <f t="shared" si="61"/>
        <v>2285</v>
      </c>
      <c r="I149" s="269">
        <f t="shared" si="61"/>
        <v>20469.560000000001</v>
      </c>
      <c r="J149" s="269">
        <f t="shared" si="61"/>
        <v>37</v>
      </c>
      <c r="K149" s="269">
        <f t="shared" si="61"/>
        <v>216.76</v>
      </c>
      <c r="L149" s="269">
        <f t="shared" si="61"/>
        <v>314.88</v>
      </c>
      <c r="M149" s="269">
        <f t="shared" si="61"/>
        <v>931.53</v>
      </c>
      <c r="N149" s="269">
        <f t="shared" si="61"/>
        <v>17718.090000000004</v>
      </c>
      <c r="O149" s="269">
        <f t="shared" si="61"/>
        <v>2122.2200000000003</v>
      </c>
      <c r="P149" s="269">
        <f t="shared" si="61"/>
        <v>21340.48</v>
      </c>
      <c r="Q149" s="269">
        <f t="shared" si="61"/>
        <v>2345.66</v>
      </c>
      <c r="R149" s="270">
        <f t="shared" si="61"/>
        <v>44155.700000000004</v>
      </c>
    </row>
    <row r="150" spans="1:18" ht="13.15" customHeight="1">
      <c r="A150" s="271" t="s">
        <v>240</v>
      </c>
      <c r="B150" s="272" t="s">
        <v>9</v>
      </c>
      <c r="C150" s="268">
        <v>24.99</v>
      </c>
      <c r="D150" s="268">
        <v>263.43</v>
      </c>
      <c r="E150" s="268">
        <v>328.97</v>
      </c>
      <c r="F150" s="268">
        <v>758.24</v>
      </c>
      <c r="G150" s="268">
        <v>23686.27</v>
      </c>
      <c r="H150" s="268">
        <v>1247.67</v>
      </c>
      <c r="I150" s="269">
        <f>H150+G150+F150+E150+D150+C150</f>
        <v>26309.570000000007</v>
      </c>
      <c r="J150" s="268">
        <v>28.77</v>
      </c>
      <c r="K150" s="268">
        <v>72.930000000000007</v>
      </c>
      <c r="L150" s="268">
        <v>149.76</v>
      </c>
      <c r="M150" s="268">
        <v>553.26</v>
      </c>
      <c r="N150" s="268">
        <v>5486.28</v>
      </c>
      <c r="O150" s="268">
        <v>208.93</v>
      </c>
      <c r="P150" s="269">
        <f>SUM(J150:O150)</f>
        <v>6499.93</v>
      </c>
      <c r="Q150" s="268">
        <v>2115.19</v>
      </c>
      <c r="R150" s="270">
        <f>I150+P150+Q150</f>
        <v>34924.69000000001</v>
      </c>
    </row>
    <row r="151" spans="1:18" ht="13.15" customHeight="1">
      <c r="A151" s="267" t="s">
        <v>62</v>
      </c>
      <c r="B151" s="272" t="s">
        <v>10</v>
      </c>
      <c r="C151" s="268">
        <v>5.16</v>
      </c>
      <c r="D151" s="268">
        <v>27.91</v>
      </c>
      <c r="E151" s="268">
        <v>45.51</v>
      </c>
      <c r="F151" s="268">
        <v>183.53</v>
      </c>
      <c r="G151" s="268">
        <v>6737.1</v>
      </c>
      <c r="H151" s="268">
        <v>798.74</v>
      </c>
      <c r="I151" s="269">
        <f t="shared" ref="I151:I152" si="62">H151+G151+F151+E151+D151+C151</f>
        <v>7797.95</v>
      </c>
      <c r="J151" s="268">
        <v>47.86</v>
      </c>
      <c r="K151" s="268">
        <v>168.13</v>
      </c>
      <c r="L151" s="268">
        <v>275.86</v>
      </c>
      <c r="M151" s="268">
        <v>1178.32</v>
      </c>
      <c r="N151" s="268">
        <v>7576.86</v>
      </c>
      <c r="O151" s="268">
        <v>203.35</v>
      </c>
      <c r="P151" s="269">
        <f>SUM(J151:O151)</f>
        <v>9450.3799999999992</v>
      </c>
      <c r="Q151" s="268">
        <v>2139.86</v>
      </c>
      <c r="R151" s="270">
        <f>I151+P151+Q151</f>
        <v>19388.189999999999</v>
      </c>
    </row>
    <row r="152" spans="1:18" ht="13.15" customHeight="1">
      <c r="A152" s="267"/>
      <c r="B152" s="272" t="s">
        <v>11</v>
      </c>
      <c r="C152" s="268">
        <v>8.23</v>
      </c>
      <c r="D152" s="268">
        <v>22.49</v>
      </c>
      <c r="E152" s="268">
        <v>17.55</v>
      </c>
      <c r="F152" s="268">
        <v>40.47</v>
      </c>
      <c r="G152" s="268">
        <v>343.21</v>
      </c>
      <c r="H152" s="268">
        <v>0.71</v>
      </c>
      <c r="I152" s="269">
        <f t="shared" si="62"/>
        <v>432.66</v>
      </c>
      <c r="J152" s="268">
        <v>0</v>
      </c>
      <c r="K152" s="268">
        <v>11</v>
      </c>
      <c r="L152" s="268">
        <v>48.27</v>
      </c>
      <c r="M152" s="268">
        <v>65.099999999999994</v>
      </c>
      <c r="N152" s="268">
        <v>1326.24</v>
      </c>
      <c r="O152" s="268">
        <v>39.11</v>
      </c>
      <c r="P152" s="269">
        <f>SUM(J152:O152)</f>
        <v>1489.72</v>
      </c>
      <c r="Q152" s="268">
        <v>584.82000000000005</v>
      </c>
      <c r="R152" s="270">
        <f>I152+P152+Q152</f>
        <v>2507.2000000000003</v>
      </c>
    </row>
    <row r="153" spans="1:18" s="110" customFormat="1" ht="13.15" customHeight="1">
      <c r="A153" s="275"/>
      <c r="B153" s="273" t="s">
        <v>12</v>
      </c>
      <c r="C153" s="269">
        <f>SUM(C150:C152)</f>
        <v>38.379999999999995</v>
      </c>
      <c r="D153" s="269">
        <f t="shared" ref="D153:R153" si="63">SUM(D150:D152)</f>
        <v>313.83000000000004</v>
      </c>
      <c r="E153" s="269">
        <f t="shared" si="63"/>
        <v>392.03000000000003</v>
      </c>
      <c r="F153" s="269">
        <f t="shared" si="63"/>
        <v>982.24</v>
      </c>
      <c r="G153" s="269">
        <f t="shared" si="63"/>
        <v>30766.58</v>
      </c>
      <c r="H153" s="269">
        <f t="shared" si="63"/>
        <v>2047.1200000000001</v>
      </c>
      <c r="I153" s="269">
        <f t="shared" si="63"/>
        <v>34540.180000000008</v>
      </c>
      <c r="J153" s="269">
        <f t="shared" si="63"/>
        <v>76.63</v>
      </c>
      <c r="K153" s="269">
        <f t="shared" si="63"/>
        <v>252.06</v>
      </c>
      <c r="L153" s="269">
        <f t="shared" si="63"/>
        <v>473.89</v>
      </c>
      <c r="M153" s="269">
        <f t="shared" si="63"/>
        <v>1796.6799999999998</v>
      </c>
      <c r="N153" s="269">
        <f t="shared" si="63"/>
        <v>14389.38</v>
      </c>
      <c r="O153" s="269">
        <f t="shared" si="63"/>
        <v>451.39</v>
      </c>
      <c r="P153" s="269">
        <f t="shared" si="63"/>
        <v>17440.03</v>
      </c>
      <c r="Q153" s="269">
        <f t="shared" si="63"/>
        <v>4839.87</v>
      </c>
      <c r="R153" s="270">
        <f t="shared" si="63"/>
        <v>56820.08</v>
      </c>
    </row>
    <row r="154" spans="1:18" s="110" customFormat="1" ht="11.25" customHeight="1">
      <c r="A154" s="435" t="s">
        <v>3</v>
      </c>
      <c r="B154" s="435"/>
      <c r="C154" s="182">
        <f>C149+C153</f>
        <v>39.429999999999993</v>
      </c>
      <c r="D154" s="182">
        <f t="shared" ref="D154:R154" si="64">D149+D153</f>
        <v>367.89000000000004</v>
      </c>
      <c r="E154" s="182">
        <f t="shared" si="64"/>
        <v>536.83000000000004</v>
      </c>
      <c r="F154" s="182">
        <f t="shared" si="64"/>
        <v>1726.46</v>
      </c>
      <c r="G154" s="182">
        <f t="shared" si="64"/>
        <v>48007.01</v>
      </c>
      <c r="H154" s="182">
        <f t="shared" si="64"/>
        <v>4332.12</v>
      </c>
      <c r="I154" s="182">
        <f t="shared" si="64"/>
        <v>55009.740000000005</v>
      </c>
      <c r="J154" s="182">
        <f t="shared" si="64"/>
        <v>113.63</v>
      </c>
      <c r="K154" s="182">
        <f t="shared" si="64"/>
        <v>468.82</v>
      </c>
      <c r="L154" s="182">
        <f t="shared" si="64"/>
        <v>788.77</v>
      </c>
      <c r="M154" s="182">
        <f t="shared" si="64"/>
        <v>2728.21</v>
      </c>
      <c r="N154" s="182">
        <f t="shared" si="64"/>
        <v>32107.47</v>
      </c>
      <c r="O154" s="182">
        <f t="shared" si="64"/>
        <v>2573.61</v>
      </c>
      <c r="P154" s="182">
        <f t="shared" si="64"/>
        <v>38780.509999999995</v>
      </c>
      <c r="Q154" s="182">
        <f t="shared" si="64"/>
        <v>7185.53</v>
      </c>
      <c r="R154" s="278">
        <f t="shared" si="64"/>
        <v>100975.78</v>
      </c>
    </row>
    <row r="155" spans="1:18" ht="12" customHeight="1">
      <c r="A155" s="266" t="s">
        <v>241</v>
      </c>
      <c r="B155" s="267"/>
      <c r="C155" s="268"/>
      <c r="D155" s="268"/>
      <c r="E155" s="268"/>
      <c r="F155" s="268"/>
      <c r="G155" s="268"/>
      <c r="H155" s="268"/>
      <c r="I155" s="269"/>
      <c r="J155" s="268"/>
      <c r="K155" s="268"/>
      <c r="L155" s="268"/>
      <c r="M155" s="268"/>
      <c r="N155" s="268"/>
      <c r="O155" s="268"/>
      <c r="P155" s="269"/>
      <c r="Q155" s="268"/>
      <c r="R155" s="270"/>
    </row>
    <row r="156" spans="1:18" ht="13.15" customHeight="1">
      <c r="A156" s="271" t="s">
        <v>242</v>
      </c>
      <c r="B156" s="272" t="s">
        <v>9</v>
      </c>
      <c r="C156" s="268">
        <v>0</v>
      </c>
      <c r="D156" s="268">
        <v>0</v>
      </c>
      <c r="E156" s="268">
        <v>0.02</v>
      </c>
      <c r="F156" s="268">
        <v>3</v>
      </c>
      <c r="G156" s="268">
        <v>131.19</v>
      </c>
      <c r="H156" s="268">
        <v>66.69</v>
      </c>
      <c r="I156" s="269">
        <f>SUM(C156:H156)</f>
        <v>200.9</v>
      </c>
      <c r="J156" s="268">
        <v>0</v>
      </c>
      <c r="K156" s="268">
        <v>0</v>
      </c>
      <c r="L156" s="268">
        <v>1.78</v>
      </c>
      <c r="M156" s="268">
        <v>14.14</v>
      </c>
      <c r="N156" s="268">
        <v>358.86</v>
      </c>
      <c r="O156" s="268">
        <v>20.89</v>
      </c>
      <c r="P156" s="269">
        <f>SUM(J156:O156)</f>
        <v>395.67</v>
      </c>
      <c r="Q156" s="268">
        <v>45.05</v>
      </c>
      <c r="R156" s="270">
        <f>I156+P156+Q156</f>
        <v>641.62</v>
      </c>
    </row>
    <row r="157" spans="1:18" ht="13.15" customHeight="1">
      <c r="A157" s="267" t="s">
        <v>62</v>
      </c>
      <c r="B157" s="272" t="s">
        <v>10</v>
      </c>
      <c r="C157" s="268">
        <v>0</v>
      </c>
      <c r="D157" s="268">
        <v>0</v>
      </c>
      <c r="E157" s="268">
        <v>0.03</v>
      </c>
      <c r="F157" s="268">
        <v>1.18</v>
      </c>
      <c r="G157" s="268">
        <v>123.89</v>
      </c>
      <c r="H157" s="268">
        <v>29.53</v>
      </c>
      <c r="I157" s="269">
        <f>SUM(C157:H157)</f>
        <v>154.63</v>
      </c>
      <c r="J157" s="268">
        <v>0</v>
      </c>
      <c r="K157" s="268">
        <v>0</v>
      </c>
      <c r="L157" s="268">
        <v>1.1100000000000001</v>
      </c>
      <c r="M157" s="268">
        <v>8.6199999999999992</v>
      </c>
      <c r="N157" s="268">
        <v>628.54999999999995</v>
      </c>
      <c r="O157" s="268">
        <v>100.42</v>
      </c>
      <c r="P157" s="269">
        <f>SUM(J157:O157)</f>
        <v>738.69999999999993</v>
      </c>
      <c r="Q157" s="268">
        <v>108.22</v>
      </c>
      <c r="R157" s="270">
        <f>I157+P157+Q157</f>
        <v>1001.55</v>
      </c>
    </row>
    <row r="158" spans="1:18" ht="12" customHeight="1">
      <c r="A158" s="267" t="s">
        <v>62</v>
      </c>
      <c r="B158" s="272" t="s">
        <v>11</v>
      </c>
      <c r="C158" s="268">
        <v>0</v>
      </c>
      <c r="D158" s="268">
        <v>0.06</v>
      </c>
      <c r="E158" s="268">
        <v>0.4</v>
      </c>
      <c r="F158" s="268">
        <v>10.76</v>
      </c>
      <c r="G158" s="268">
        <v>637.73</v>
      </c>
      <c r="H158" s="268">
        <v>20.170000000000002</v>
      </c>
      <c r="I158" s="269">
        <f>SUM(C158:H158)</f>
        <v>669.12</v>
      </c>
      <c r="J158" s="268">
        <v>0</v>
      </c>
      <c r="K158" s="268">
        <v>0</v>
      </c>
      <c r="L158" s="268">
        <v>0</v>
      </c>
      <c r="M158" s="268">
        <v>0.08</v>
      </c>
      <c r="N158" s="268">
        <v>1141.31</v>
      </c>
      <c r="O158" s="268">
        <v>93.18</v>
      </c>
      <c r="P158" s="269">
        <f>SUM(J158:O158)</f>
        <v>1234.57</v>
      </c>
      <c r="Q158" s="268">
        <v>624.9</v>
      </c>
      <c r="R158" s="270">
        <f>I158+P158+Q158</f>
        <v>2528.59</v>
      </c>
    </row>
    <row r="159" spans="1:18" s="110" customFormat="1" ht="13.15" customHeight="1">
      <c r="A159" s="275" t="s">
        <v>62</v>
      </c>
      <c r="B159" s="273" t="s">
        <v>12</v>
      </c>
      <c r="C159" s="269">
        <f>SUM(C156:C158)</f>
        <v>0</v>
      </c>
      <c r="D159" s="269">
        <f>SUM(D156:D158)</f>
        <v>0.06</v>
      </c>
      <c r="E159" s="269">
        <f t="shared" ref="E159:I159" si="65">SUM(E156:E158)</f>
        <v>0.45</v>
      </c>
      <c r="F159" s="269">
        <f t="shared" si="65"/>
        <v>14.94</v>
      </c>
      <c r="G159" s="269">
        <f t="shared" si="65"/>
        <v>892.81</v>
      </c>
      <c r="H159" s="269">
        <f t="shared" si="65"/>
        <v>116.39</v>
      </c>
      <c r="I159" s="269">
        <f t="shared" si="65"/>
        <v>1024.6500000000001</v>
      </c>
      <c r="J159" s="269">
        <f t="shared" ref="J159:R159" si="66">SUM(J156:J158)</f>
        <v>0</v>
      </c>
      <c r="K159" s="269">
        <f t="shared" si="66"/>
        <v>0</v>
      </c>
      <c r="L159" s="269">
        <f t="shared" si="66"/>
        <v>2.89</v>
      </c>
      <c r="M159" s="269">
        <f t="shared" si="66"/>
        <v>22.839999999999996</v>
      </c>
      <c r="N159" s="269">
        <f t="shared" si="66"/>
        <v>2128.7199999999998</v>
      </c>
      <c r="O159" s="269">
        <f t="shared" si="66"/>
        <v>214.49</v>
      </c>
      <c r="P159" s="269">
        <f t="shared" si="66"/>
        <v>2368.9399999999996</v>
      </c>
      <c r="Q159" s="269">
        <f t="shared" si="66"/>
        <v>778.17</v>
      </c>
      <c r="R159" s="270">
        <f t="shared" si="66"/>
        <v>4171.76</v>
      </c>
    </row>
    <row r="160" spans="1:18" s="110" customFormat="1" ht="13.15" customHeight="1">
      <c r="A160" s="435" t="s">
        <v>3</v>
      </c>
      <c r="B160" s="435"/>
      <c r="C160" s="182">
        <f>C159</f>
        <v>0</v>
      </c>
      <c r="D160" s="182">
        <f>D159</f>
        <v>0.06</v>
      </c>
      <c r="E160" s="182">
        <f t="shared" ref="E160:R160" si="67">E159</f>
        <v>0.45</v>
      </c>
      <c r="F160" s="182">
        <f t="shared" si="67"/>
        <v>14.94</v>
      </c>
      <c r="G160" s="182">
        <f>G159</f>
        <v>892.81</v>
      </c>
      <c r="H160" s="182">
        <f t="shared" si="67"/>
        <v>116.39</v>
      </c>
      <c r="I160" s="182">
        <f>I159</f>
        <v>1024.6500000000001</v>
      </c>
      <c r="J160" s="182">
        <f t="shared" si="67"/>
        <v>0</v>
      </c>
      <c r="K160" s="182">
        <f t="shared" si="67"/>
        <v>0</v>
      </c>
      <c r="L160" s="182">
        <f t="shared" si="67"/>
        <v>2.89</v>
      </c>
      <c r="M160" s="182">
        <f t="shared" si="67"/>
        <v>22.839999999999996</v>
      </c>
      <c r="N160" s="182">
        <f>N159</f>
        <v>2128.7199999999998</v>
      </c>
      <c r="O160" s="182">
        <f t="shared" si="67"/>
        <v>214.49</v>
      </c>
      <c r="P160" s="182">
        <f>P159</f>
        <v>2368.9399999999996</v>
      </c>
      <c r="Q160" s="182">
        <f t="shared" si="67"/>
        <v>778.17</v>
      </c>
      <c r="R160" s="278">
        <f t="shared" si="67"/>
        <v>4171.76</v>
      </c>
    </row>
    <row r="161" spans="1:18" ht="12" customHeight="1">
      <c r="A161" s="266" t="s">
        <v>328</v>
      </c>
      <c r="B161" s="267"/>
      <c r="C161" s="268"/>
      <c r="D161" s="268"/>
      <c r="E161" s="268"/>
      <c r="F161" s="268"/>
      <c r="G161" s="268"/>
      <c r="H161" s="268"/>
      <c r="I161" s="269"/>
      <c r="J161" s="268"/>
      <c r="K161" s="268"/>
      <c r="L161" s="268"/>
      <c r="M161" s="268"/>
      <c r="N161" s="268"/>
      <c r="O161" s="268"/>
      <c r="P161" s="269"/>
      <c r="Q161" s="268"/>
      <c r="R161" s="270"/>
    </row>
    <row r="162" spans="1:18" ht="13.15" customHeight="1">
      <c r="A162" s="271" t="s">
        <v>242</v>
      </c>
      <c r="B162" s="272" t="s">
        <v>9</v>
      </c>
      <c r="C162" s="268">
        <v>52.55</v>
      </c>
      <c r="D162" s="268">
        <v>261.16000000000003</v>
      </c>
      <c r="E162" s="268">
        <v>1249.3699999999999</v>
      </c>
      <c r="F162" s="268">
        <v>1316.42</v>
      </c>
      <c r="G162" s="268">
        <v>3801.34</v>
      </c>
      <c r="H162" s="268">
        <v>3.65</v>
      </c>
      <c r="I162" s="269">
        <f>SUM(C162:H162)</f>
        <v>6684.49</v>
      </c>
      <c r="J162" s="268">
        <v>52.27</v>
      </c>
      <c r="K162" s="268">
        <v>95.22</v>
      </c>
      <c r="L162" s="268">
        <v>325.13</v>
      </c>
      <c r="M162" s="268">
        <v>535.39</v>
      </c>
      <c r="N162" s="268">
        <v>2003.89</v>
      </c>
      <c r="O162" s="268">
        <v>6.32</v>
      </c>
      <c r="P162" s="269">
        <f>SUM(J162:O162)</f>
        <v>3018.2200000000003</v>
      </c>
      <c r="Q162" s="268">
        <v>365.84</v>
      </c>
      <c r="R162" s="270">
        <f>I162+P162+Q162</f>
        <v>10068.549999999999</v>
      </c>
    </row>
    <row r="163" spans="1:18" ht="13.15" customHeight="1">
      <c r="A163" s="267" t="s">
        <v>62</v>
      </c>
      <c r="B163" s="272" t="s">
        <v>10</v>
      </c>
      <c r="C163" s="268">
        <v>37.33</v>
      </c>
      <c r="D163" s="268">
        <v>242.57</v>
      </c>
      <c r="E163" s="268">
        <v>723.7</v>
      </c>
      <c r="F163" s="268">
        <v>1172.83</v>
      </c>
      <c r="G163" s="268">
        <v>2084.56</v>
      </c>
      <c r="H163" s="268">
        <v>2.87</v>
      </c>
      <c r="I163" s="269">
        <f>SUM(C163:H163)</f>
        <v>4263.8599999999997</v>
      </c>
      <c r="J163" s="268">
        <v>77.83</v>
      </c>
      <c r="K163" s="268">
        <v>176.82</v>
      </c>
      <c r="L163" s="268">
        <v>503.16</v>
      </c>
      <c r="M163" s="268">
        <v>733.89</v>
      </c>
      <c r="N163" s="268">
        <v>2624.82</v>
      </c>
      <c r="O163" s="268">
        <v>0</v>
      </c>
      <c r="P163" s="269">
        <f>SUM(J163:O163)</f>
        <v>4116.5200000000004</v>
      </c>
      <c r="Q163" s="268">
        <v>699.28</v>
      </c>
      <c r="R163" s="270">
        <f>I163+P163+Q163</f>
        <v>9079.6600000000017</v>
      </c>
    </row>
    <row r="164" spans="1:18" ht="13.15" customHeight="1">
      <c r="A164" s="267" t="s">
        <v>62</v>
      </c>
      <c r="B164" s="272" t="s">
        <v>11</v>
      </c>
      <c r="C164" s="268">
        <v>2.2400000000000002</v>
      </c>
      <c r="D164" s="268">
        <v>15.64</v>
      </c>
      <c r="E164" s="268">
        <v>19.190000000000001</v>
      </c>
      <c r="F164" s="268">
        <v>87.95</v>
      </c>
      <c r="G164" s="268">
        <v>183.34</v>
      </c>
      <c r="H164" s="268">
        <v>7.0000000000000007E-2</v>
      </c>
      <c r="I164" s="269">
        <f>SUM(C164:H164)</f>
        <v>308.43</v>
      </c>
      <c r="J164" s="268">
        <v>9.15</v>
      </c>
      <c r="K164" s="268">
        <v>162.08000000000001</v>
      </c>
      <c r="L164" s="268">
        <v>232.28</v>
      </c>
      <c r="M164" s="268">
        <v>441.58</v>
      </c>
      <c r="N164" s="268">
        <v>647.12</v>
      </c>
      <c r="O164" s="268">
        <v>0</v>
      </c>
      <c r="P164" s="269">
        <f>SUM(J164:O164)-0.01</f>
        <v>1492.2</v>
      </c>
      <c r="Q164" s="268">
        <v>2339.7800000000002</v>
      </c>
      <c r="R164" s="270">
        <f>I164+P164+Q164</f>
        <v>4140.41</v>
      </c>
    </row>
    <row r="165" spans="1:18" s="110" customFormat="1" ht="13.15" customHeight="1">
      <c r="A165" s="275" t="s">
        <v>62</v>
      </c>
      <c r="B165" s="273" t="s">
        <v>12</v>
      </c>
      <c r="C165" s="269">
        <f>SUM(C162:C164)</f>
        <v>92.11999999999999</v>
      </c>
      <c r="D165" s="269">
        <f>SUM(D162:D164)</f>
        <v>519.37</v>
      </c>
      <c r="E165" s="269">
        <f t="shared" ref="E165:O165" si="68">SUM(E162:E164)</f>
        <v>1992.26</v>
      </c>
      <c r="F165" s="269">
        <f t="shared" si="68"/>
        <v>2577.1999999999998</v>
      </c>
      <c r="G165" s="269">
        <f t="shared" si="68"/>
        <v>6069.24</v>
      </c>
      <c r="H165" s="269">
        <f t="shared" si="68"/>
        <v>6.59</v>
      </c>
      <c r="I165" s="269">
        <f t="shared" si="68"/>
        <v>11256.779999999999</v>
      </c>
      <c r="J165" s="269">
        <f t="shared" si="68"/>
        <v>139.25</v>
      </c>
      <c r="K165" s="269">
        <f t="shared" si="68"/>
        <v>434.12</v>
      </c>
      <c r="L165" s="269">
        <f>SUM(L162:L164)-0.01</f>
        <v>1060.56</v>
      </c>
      <c r="M165" s="269">
        <f t="shared" si="68"/>
        <v>1710.86</v>
      </c>
      <c r="N165" s="269">
        <f t="shared" si="68"/>
        <v>5275.83</v>
      </c>
      <c r="O165" s="269">
        <f t="shared" si="68"/>
        <v>6.32</v>
      </c>
      <c r="P165" s="269">
        <f>SUM(P162:P164)</f>
        <v>8626.94</v>
      </c>
      <c r="Q165" s="269">
        <f>SUM(Q162:Q164)</f>
        <v>3404.9</v>
      </c>
      <c r="R165" s="270">
        <f>SUM(R162:R164)</f>
        <v>23288.62</v>
      </c>
    </row>
    <row r="166" spans="1:18" s="110" customFormat="1" ht="13.15" customHeight="1">
      <c r="A166" s="435" t="s">
        <v>3</v>
      </c>
      <c r="B166" s="435"/>
      <c r="C166" s="182">
        <f>C165</f>
        <v>92.11999999999999</v>
      </c>
      <c r="D166" s="182">
        <f t="shared" ref="D166:Q166" si="69">D165</f>
        <v>519.37</v>
      </c>
      <c r="E166" s="182">
        <f t="shared" si="69"/>
        <v>1992.26</v>
      </c>
      <c r="F166" s="182">
        <f t="shared" si="69"/>
        <v>2577.1999999999998</v>
      </c>
      <c r="G166" s="182">
        <f>G165</f>
        <v>6069.24</v>
      </c>
      <c r="H166" s="182">
        <f t="shared" si="69"/>
        <v>6.59</v>
      </c>
      <c r="I166" s="182">
        <f>I165</f>
        <v>11256.779999999999</v>
      </c>
      <c r="J166" s="182">
        <f t="shared" si="69"/>
        <v>139.25</v>
      </c>
      <c r="K166" s="182">
        <f t="shared" si="69"/>
        <v>434.12</v>
      </c>
      <c r="L166" s="182">
        <f t="shared" si="69"/>
        <v>1060.56</v>
      </c>
      <c r="M166" s="182">
        <f t="shared" si="69"/>
        <v>1710.86</v>
      </c>
      <c r="N166" s="182">
        <f>N165</f>
        <v>5275.83</v>
      </c>
      <c r="O166" s="182">
        <f t="shared" si="69"/>
        <v>6.32</v>
      </c>
      <c r="P166" s="182">
        <f t="shared" si="69"/>
        <v>8626.94</v>
      </c>
      <c r="Q166" s="182">
        <f t="shared" si="69"/>
        <v>3404.9</v>
      </c>
      <c r="R166" s="278">
        <f>R165</f>
        <v>23288.62</v>
      </c>
    </row>
    <row r="167" spans="1:18" ht="10.5" customHeight="1">
      <c r="A167" s="266" t="s">
        <v>243</v>
      </c>
      <c r="B167" s="267"/>
      <c r="C167" s="268"/>
      <c r="D167" s="268"/>
      <c r="E167" s="268"/>
      <c r="F167" s="268"/>
      <c r="G167" s="268"/>
      <c r="H167" s="268"/>
      <c r="I167" s="269"/>
      <c r="J167" s="268"/>
      <c r="K167" s="268"/>
      <c r="L167" s="268"/>
      <c r="M167" s="268"/>
      <c r="N167" s="268"/>
      <c r="O167" s="268"/>
      <c r="P167" s="269"/>
      <c r="Q167" s="268"/>
      <c r="R167" s="270"/>
    </row>
    <row r="168" spans="1:18" ht="13.15" customHeight="1">
      <c r="A168" s="271" t="s">
        <v>244</v>
      </c>
      <c r="B168" s="272" t="s">
        <v>9</v>
      </c>
      <c r="C168" s="268"/>
      <c r="D168" s="268"/>
      <c r="E168" s="268"/>
      <c r="F168" s="268"/>
      <c r="G168" s="268"/>
      <c r="H168" s="268"/>
      <c r="I168" s="269">
        <f>SUM(C168:H168)</f>
        <v>0</v>
      </c>
      <c r="J168" s="268">
        <v>0</v>
      </c>
      <c r="K168" s="268">
        <v>2.79</v>
      </c>
      <c r="L168" s="268">
        <v>0</v>
      </c>
      <c r="M168" s="268">
        <v>4.83</v>
      </c>
      <c r="N168" s="268">
        <v>3.02</v>
      </c>
      <c r="O168" s="268">
        <v>0</v>
      </c>
      <c r="P168" s="269">
        <f>SUM(J168:O168)</f>
        <v>10.64</v>
      </c>
      <c r="Q168" s="268"/>
      <c r="R168" s="270">
        <f>I168+P168+Q168</f>
        <v>10.64</v>
      </c>
    </row>
    <row r="169" spans="1:18" ht="10.5" customHeight="1">
      <c r="A169" s="271"/>
      <c r="B169" s="272" t="s">
        <v>10</v>
      </c>
      <c r="C169" s="268"/>
      <c r="D169" s="268"/>
      <c r="E169" s="268"/>
      <c r="F169" s="268"/>
      <c r="G169" s="268"/>
      <c r="H169" s="268"/>
      <c r="I169" s="269">
        <f>SUM(C169:H169)</f>
        <v>0</v>
      </c>
      <c r="J169" s="268">
        <v>0</v>
      </c>
      <c r="K169" s="268">
        <v>0</v>
      </c>
      <c r="L169" s="268">
        <v>0</v>
      </c>
      <c r="M169" s="268">
        <v>0.55000000000000004</v>
      </c>
      <c r="N169" s="268">
        <v>2.91</v>
      </c>
      <c r="O169" s="268">
        <v>0</v>
      </c>
      <c r="P169" s="269">
        <f>SUM(J169:O169)</f>
        <v>3.46</v>
      </c>
      <c r="Q169" s="268"/>
      <c r="R169" s="270">
        <f>I169+P169+Q169</f>
        <v>3.46</v>
      </c>
    </row>
    <row r="170" spans="1:18" s="110" customFormat="1" ht="13.15" customHeight="1">
      <c r="A170" s="266" t="s">
        <v>62</v>
      </c>
      <c r="B170" s="273" t="s">
        <v>13</v>
      </c>
      <c r="C170" s="269">
        <f t="shared" ref="C170:H170" si="70">SUM(C168:C169)</f>
        <v>0</v>
      </c>
      <c r="D170" s="269">
        <f t="shared" si="70"/>
        <v>0</v>
      </c>
      <c r="E170" s="269">
        <f t="shared" si="70"/>
        <v>0</v>
      </c>
      <c r="F170" s="269">
        <f t="shared" si="70"/>
        <v>0</v>
      </c>
      <c r="G170" s="269">
        <f t="shared" si="70"/>
        <v>0</v>
      </c>
      <c r="H170" s="269">
        <f t="shared" si="70"/>
        <v>0</v>
      </c>
      <c r="I170" s="269">
        <f t="shared" ref="I170:R170" si="71">SUM(I168:I169)</f>
        <v>0</v>
      </c>
      <c r="J170" s="269">
        <f t="shared" si="71"/>
        <v>0</v>
      </c>
      <c r="K170" s="269">
        <f t="shared" si="71"/>
        <v>2.79</v>
      </c>
      <c r="L170" s="269">
        <f t="shared" si="71"/>
        <v>0</v>
      </c>
      <c r="M170" s="269">
        <f t="shared" si="71"/>
        <v>5.38</v>
      </c>
      <c r="N170" s="269">
        <f t="shared" si="71"/>
        <v>5.93</v>
      </c>
      <c r="O170" s="269">
        <f t="shared" si="71"/>
        <v>0</v>
      </c>
      <c r="P170" s="269">
        <f t="shared" si="71"/>
        <v>14.100000000000001</v>
      </c>
      <c r="Q170" s="269">
        <f t="shared" si="71"/>
        <v>0</v>
      </c>
      <c r="R170" s="270">
        <f t="shared" si="71"/>
        <v>14.100000000000001</v>
      </c>
    </row>
    <row r="171" spans="1:18" s="110" customFormat="1" ht="11.25" customHeight="1">
      <c r="A171" s="435" t="s">
        <v>3</v>
      </c>
      <c r="B171" s="435"/>
      <c r="C171" s="182">
        <f>C170</f>
        <v>0</v>
      </c>
      <c r="D171" s="182">
        <f t="shared" ref="D171:R171" si="72">D170</f>
        <v>0</v>
      </c>
      <c r="E171" s="182">
        <f t="shared" si="72"/>
        <v>0</v>
      </c>
      <c r="F171" s="182">
        <f t="shared" si="72"/>
        <v>0</v>
      </c>
      <c r="G171" s="182">
        <f t="shared" si="72"/>
        <v>0</v>
      </c>
      <c r="H171" s="182">
        <f t="shared" si="72"/>
        <v>0</v>
      </c>
      <c r="I171" s="182">
        <f t="shared" si="72"/>
        <v>0</v>
      </c>
      <c r="J171" s="182">
        <f t="shared" si="72"/>
        <v>0</v>
      </c>
      <c r="K171" s="182">
        <f t="shared" si="72"/>
        <v>2.79</v>
      </c>
      <c r="L171" s="182">
        <f t="shared" si="72"/>
        <v>0</v>
      </c>
      <c r="M171" s="182">
        <f t="shared" si="72"/>
        <v>5.38</v>
      </c>
      <c r="N171" s="182">
        <f t="shared" si="72"/>
        <v>5.93</v>
      </c>
      <c r="O171" s="182">
        <f t="shared" si="72"/>
        <v>0</v>
      </c>
      <c r="P171" s="182">
        <f t="shared" si="72"/>
        <v>14.100000000000001</v>
      </c>
      <c r="Q171" s="182">
        <f t="shared" si="72"/>
        <v>0</v>
      </c>
      <c r="R171" s="109">
        <f t="shared" si="72"/>
        <v>14.100000000000001</v>
      </c>
    </row>
    <row r="172" spans="1:18" s="110" customFormat="1" ht="10.5" customHeight="1">
      <c r="A172" s="275" t="s">
        <v>245</v>
      </c>
      <c r="B172" s="275"/>
      <c r="C172" s="269"/>
      <c r="D172" s="269"/>
      <c r="E172" s="269"/>
      <c r="F172" s="269"/>
      <c r="G172" s="269"/>
      <c r="H172" s="269"/>
      <c r="I172" s="269"/>
      <c r="J172" s="269"/>
      <c r="K172" s="269"/>
      <c r="L172" s="269"/>
      <c r="M172" s="269"/>
      <c r="N172" s="269"/>
      <c r="O172" s="269"/>
      <c r="P172" s="269"/>
      <c r="Q172" s="269"/>
      <c r="R172" s="270"/>
    </row>
    <row r="173" spans="1:18" ht="13.15" customHeight="1">
      <c r="A173" s="274" t="s">
        <v>246</v>
      </c>
      <c r="B173" s="272" t="s">
        <v>9</v>
      </c>
      <c r="C173" s="268"/>
      <c r="D173" s="268"/>
      <c r="E173" s="268"/>
      <c r="F173" s="268"/>
      <c r="G173" s="268"/>
      <c r="H173" s="268"/>
      <c r="I173" s="269">
        <f>SUM(C173:H173)</f>
        <v>0</v>
      </c>
      <c r="J173" s="268">
        <v>0</v>
      </c>
      <c r="K173" s="268">
        <v>0</v>
      </c>
      <c r="L173" s="268">
        <v>4.43</v>
      </c>
      <c r="M173" s="268">
        <v>48.21</v>
      </c>
      <c r="N173" s="268">
        <v>5.61</v>
      </c>
      <c r="O173" s="268">
        <v>0</v>
      </c>
      <c r="P173" s="269">
        <f>SUM(J173:O173)</f>
        <v>58.25</v>
      </c>
      <c r="Q173" s="268">
        <v>42.98</v>
      </c>
      <c r="R173" s="270">
        <f>I173+P173+Q173</f>
        <v>101.22999999999999</v>
      </c>
    </row>
    <row r="174" spans="1:18" s="110" customFormat="1" ht="11.25" customHeight="1">
      <c r="A174" s="435" t="s">
        <v>3</v>
      </c>
      <c r="B174" s="435"/>
      <c r="C174" s="182">
        <f>C173</f>
        <v>0</v>
      </c>
      <c r="D174" s="182">
        <f t="shared" ref="D174:R174" si="73">D173</f>
        <v>0</v>
      </c>
      <c r="E174" s="182">
        <f t="shared" si="73"/>
        <v>0</v>
      </c>
      <c r="F174" s="182">
        <f t="shared" si="73"/>
        <v>0</v>
      </c>
      <c r="G174" s="182">
        <f>G173</f>
        <v>0</v>
      </c>
      <c r="H174" s="182">
        <f t="shared" si="73"/>
        <v>0</v>
      </c>
      <c r="I174" s="182">
        <f t="shared" si="73"/>
        <v>0</v>
      </c>
      <c r="J174" s="182">
        <f t="shared" si="73"/>
        <v>0</v>
      </c>
      <c r="K174" s="182">
        <f t="shared" si="73"/>
        <v>0</v>
      </c>
      <c r="L174" s="182">
        <f t="shared" si="73"/>
        <v>4.43</v>
      </c>
      <c r="M174" s="182">
        <f t="shared" si="73"/>
        <v>48.21</v>
      </c>
      <c r="N174" s="182">
        <f>N173</f>
        <v>5.61</v>
      </c>
      <c r="O174" s="182">
        <f t="shared" si="73"/>
        <v>0</v>
      </c>
      <c r="P174" s="182">
        <f t="shared" si="73"/>
        <v>58.25</v>
      </c>
      <c r="Q174" s="182">
        <f t="shared" si="73"/>
        <v>42.98</v>
      </c>
      <c r="R174" s="278">
        <f t="shared" si="73"/>
        <v>101.22999999999999</v>
      </c>
    </row>
    <row r="175" spans="1:18" s="110" customFormat="1" ht="11.25" customHeight="1">
      <c r="A175" s="434" t="s">
        <v>75</v>
      </c>
      <c r="B175" s="434"/>
      <c r="C175" s="182">
        <f>SUMIF($A$6:$A$174,"Total",C$6:C$174)</f>
        <v>1614.98</v>
      </c>
      <c r="D175" s="182">
        <f t="shared" ref="D175:Q175" si="74">SUMIF($A$6:$A$174,"Total",D$6:D$174)</f>
        <v>6846.75</v>
      </c>
      <c r="E175" s="182">
        <f t="shared" si="74"/>
        <v>13720.730000000001</v>
      </c>
      <c r="F175" s="182">
        <f t="shared" si="74"/>
        <v>26126.839999999997</v>
      </c>
      <c r="G175" s="182">
        <f t="shared" si="74"/>
        <v>140713.84</v>
      </c>
      <c r="H175" s="182">
        <f>SUMIF($A$6:$A$174,"Total",H$6:H$174)</f>
        <v>7278.91</v>
      </c>
      <c r="I175" s="182">
        <f t="shared" si="74"/>
        <v>196302.07</v>
      </c>
      <c r="J175" s="182">
        <f t="shared" si="74"/>
        <v>1348.4299999999998</v>
      </c>
      <c r="K175" s="182">
        <f t="shared" si="74"/>
        <v>5085.53</v>
      </c>
      <c r="L175" s="182">
        <f t="shared" si="74"/>
        <v>11712.279999999999</v>
      </c>
      <c r="M175" s="182">
        <f t="shared" si="74"/>
        <v>22216.739999999998</v>
      </c>
      <c r="N175" s="182">
        <f t="shared" si="74"/>
        <v>91907.26999999999</v>
      </c>
      <c r="O175" s="182">
        <f>SUMIF($A$6:$A$174,"Total",O$6:O$174)</f>
        <v>4886.7199999999993</v>
      </c>
      <c r="P175" s="182">
        <f>SUMIF($A$6:$A$174,"Total",P$6:P$174)-0.01</f>
        <v>137156.94999999998</v>
      </c>
      <c r="Q175" s="182">
        <f t="shared" si="74"/>
        <v>28188.799999999999</v>
      </c>
      <c r="R175" s="278">
        <f>SUMIF($A$6:$A$174,"Total",R$6:R$174)-0.01</f>
        <v>361647.81999999995</v>
      </c>
    </row>
    <row r="176" spans="1:18" s="154" customFormat="1" ht="12.75" customHeight="1" thickBot="1">
      <c r="A176" s="184" t="s">
        <v>15</v>
      </c>
      <c r="B176" s="155"/>
      <c r="C176" s="156"/>
      <c r="D176" s="156"/>
      <c r="E176" s="156"/>
      <c r="F176" s="156"/>
      <c r="G176" s="156"/>
      <c r="H176" s="156"/>
      <c r="I176" s="157"/>
      <c r="J176" s="156"/>
      <c r="K176" s="156"/>
      <c r="L176" s="156"/>
      <c r="M176" s="156"/>
      <c r="N176" s="156"/>
      <c r="O176" s="156"/>
      <c r="P176" s="157"/>
      <c r="Q176" s="156"/>
      <c r="R176" s="158"/>
    </row>
    <row r="178" spans="2:18">
      <c r="I178" s="53"/>
      <c r="P178" s="53"/>
      <c r="R178" s="53"/>
    </row>
    <row r="179" spans="2:18">
      <c r="I179" s="53"/>
      <c r="P179" s="53"/>
      <c r="R179" s="53"/>
    </row>
    <row r="180" spans="2:18" hidden="1"/>
    <row r="181" spans="2:18" hidden="1">
      <c r="B181" s="180" t="s">
        <v>9</v>
      </c>
      <c r="C181" s="53">
        <f>SUMIF($B$7:$B$175,$B181,C$7:C$175)</f>
        <v>1120.32</v>
      </c>
      <c r="D181" s="53">
        <f t="shared" ref="D181:R181" si="75">SUMIF($B$7:$B$175,$B181,D$7:D$175)</f>
        <v>4148.5700000000006</v>
      </c>
      <c r="E181" s="53">
        <f t="shared" si="75"/>
        <v>9713.0400000000009</v>
      </c>
      <c r="F181" s="53">
        <f t="shared" si="75"/>
        <v>16319.460000000001</v>
      </c>
      <c r="G181" s="53">
        <f t="shared" si="75"/>
        <v>99213.950000000026</v>
      </c>
      <c r="H181" s="53">
        <f t="shared" si="75"/>
        <v>4912.3899999999994</v>
      </c>
      <c r="I181" s="53"/>
      <c r="L181" s="53">
        <f t="shared" si="75"/>
        <v>4546.72</v>
      </c>
      <c r="M181" s="53">
        <f t="shared" si="75"/>
        <v>9654.9</v>
      </c>
      <c r="N181" s="53">
        <f t="shared" si="75"/>
        <v>34122.559999999998</v>
      </c>
      <c r="O181" s="53">
        <f t="shared" si="75"/>
        <v>1993.5800000000002</v>
      </c>
      <c r="P181" s="53">
        <f t="shared" si="75"/>
        <v>52448.970000000008</v>
      </c>
      <c r="Q181" s="53">
        <f t="shared" si="75"/>
        <v>7809.6499999999987</v>
      </c>
      <c r="R181" s="53">
        <f t="shared" si="75"/>
        <v>195686.33000000002</v>
      </c>
    </row>
    <row r="182" spans="2:18" hidden="1">
      <c r="B182" s="181" t="s">
        <v>10</v>
      </c>
      <c r="C182" s="53">
        <f t="shared" ref="C182:R184" si="76">SUMIF($B$7:$B$175,$B182,C$7:C$175)</f>
        <v>334.26000000000005</v>
      </c>
      <c r="D182" s="53">
        <f t="shared" si="76"/>
        <v>2003.71</v>
      </c>
      <c r="E182" s="53">
        <f t="shared" si="76"/>
        <v>3089.3600000000015</v>
      </c>
      <c r="F182" s="53">
        <f t="shared" si="76"/>
        <v>7499.329999999999</v>
      </c>
      <c r="G182" s="53">
        <f t="shared" si="76"/>
        <v>32192.05</v>
      </c>
      <c r="H182" s="53">
        <f t="shared" si="76"/>
        <v>2279.7999999999997</v>
      </c>
      <c r="I182" s="53"/>
      <c r="J182" s="53">
        <f t="shared" si="76"/>
        <v>541.15000000000009</v>
      </c>
      <c r="K182" s="53">
        <f t="shared" si="76"/>
        <v>2500.38</v>
      </c>
      <c r="L182" s="53">
        <f t="shared" si="76"/>
        <v>5576.15</v>
      </c>
      <c r="M182" s="53">
        <f t="shared" si="76"/>
        <v>9370.0299999999988</v>
      </c>
      <c r="N182" s="53">
        <f t="shared" si="76"/>
        <v>41901.58</v>
      </c>
      <c r="O182" s="53">
        <f t="shared" si="76"/>
        <v>2243.75</v>
      </c>
      <c r="P182" s="53">
        <f t="shared" si="76"/>
        <v>62133.029999999992</v>
      </c>
      <c r="Q182" s="53">
        <f t="shared" si="76"/>
        <v>14303.54</v>
      </c>
      <c r="R182" s="53">
        <f t="shared" si="76"/>
        <v>123835.07000000002</v>
      </c>
    </row>
    <row r="183" spans="2:18" hidden="1">
      <c r="B183" s="228" t="s">
        <v>13</v>
      </c>
      <c r="C183" s="53">
        <f t="shared" ref="C183:R183" si="77">SUMIF($B$7:$B$175,$B183,C$7:C$175)</f>
        <v>218.18</v>
      </c>
      <c r="D183" s="53">
        <f t="shared" si="77"/>
        <v>573.87</v>
      </c>
      <c r="E183" s="53">
        <f t="shared" si="77"/>
        <v>677.28</v>
      </c>
      <c r="F183" s="53">
        <f t="shared" si="77"/>
        <v>1841.76</v>
      </c>
      <c r="G183" s="53">
        <f t="shared" si="77"/>
        <v>8956.43</v>
      </c>
      <c r="H183" s="53">
        <f t="shared" si="77"/>
        <v>57.919999999999995</v>
      </c>
      <c r="I183" s="53"/>
      <c r="J183" s="53">
        <f t="shared" si="77"/>
        <v>96.87</v>
      </c>
      <c r="K183" s="53">
        <f t="shared" si="77"/>
        <v>266.12000000000006</v>
      </c>
      <c r="L183" s="53">
        <f t="shared" si="77"/>
        <v>804.62</v>
      </c>
      <c r="M183" s="53">
        <f t="shared" si="77"/>
        <v>1658.73</v>
      </c>
      <c r="N183" s="53">
        <f t="shared" si="77"/>
        <v>1805.42</v>
      </c>
      <c r="O183" s="53">
        <f t="shared" si="77"/>
        <v>9.6</v>
      </c>
      <c r="P183" s="53">
        <f t="shared" si="77"/>
        <v>4641.3600000000006</v>
      </c>
      <c r="Q183" s="53">
        <f t="shared" si="77"/>
        <v>358.38</v>
      </c>
      <c r="R183" s="53">
        <f t="shared" si="77"/>
        <v>17325.18</v>
      </c>
    </row>
    <row r="184" spans="2:18" hidden="1">
      <c r="B184" s="228" t="s">
        <v>11</v>
      </c>
      <c r="C184" s="53">
        <f t="shared" si="76"/>
        <v>75.599999999999994</v>
      </c>
      <c r="D184" s="53">
        <f t="shared" si="76"/>
        <v>523.69000000000005</v>
      </c>
      <c r="E184" s="53">
        <f t="shared" si="76"/>
        <v>739.37999999999988</v>
      </c>
      <c r="F184" s="53">
        <f t="shared" si="76"/>
        <v>1699.4900000000005</v>
      </c>
      <c r="G184" s="53">
        <f t="shared" si="76"/>
        <v>4275.7699999999995</v>
      </c>
      <c r="H184" s="53">
        <f t="shared" si="76"/>
        <v>86.719999999999985</v>
      </c>
      <c r="I184" s="53"/>
      <c r="J184" s="53">
        <f t="shared" si="76"/>
        <v>246.34</v>
      </c>
      <c r="K184" s="53">
        <f t="shared" si="76"/>
        <v>1005.25</v>
      </c>
      <c r="L184" s="53">
        <f t="shared" si="76"/>
        <v>1584.23</v>
      </c>
      <c r="M184" s="53">
        <f t="shared" si="76"/>
        <v>3171.3100000000004</v>
      </c>
      <c r="N184" s="53">
        <f t="shared" si="76"/>
        <v>15851.79</v>
      </c>
      <c r="O184" s="53">
        <f t="shared" si="76"/>
        <v>649.3900000000001</v>
      </c>
      <c r="P184" s="53">
        <f t="shared" si="76"/>
        <v>22508.300000000003</v>
      </c>
      <c r="Q184" s="53">
        <f t="shared" si="76"/>
        <v>6045.98</v>
      </c>
      <c r="R184" s="53">
        <f t="shared" si="76"/>
        <v>35954.94</v>
      </c>
    </row>
    <row r="185" spans="2:18" hidden="1">
      <c r="B185" s="107" t="s">
        <v>5</v>
      </c>
      <c r="C185" s="182">
        <f t="shared" ref="C185:R185" si="78">SUM(C181:C184)</f>
        <v>1748.36</v>
      </c>
      <c r="D185" s="182">
        <f t="shared" si="78"/>
        <v>7249.84</v>
      </c>
      <c r="E185" s="182">
        <f t="shared" si="78"/>
        <v>14219.060000000001</v>
      </c>
      <c r="F185" s="182">
        <f t="shared" si="78"/>
        <v>27360.04</v>
      </c>
      <c r="G185" s="182">
        <f t="shared" si="78"/>
        <v>144638.20000000001</v>
      </c>
      <c r="H185" s="182">
        <f t="shared" si="78"/>
        <v>7336.829999999999</v>
      </c>
      <c r="I185" s="182"/>
      <c r="J185" s="182">
        <f t="shared" si="78"/>
        <v>884.36000000000013</v>
      </c>
      <c r="K185" s="182">
        <f t="shared" si="78"/>
        <v>3771.75</v>
      </c>
      <c r="L185" s="182">
        <f t="shared" si="78"/>
        <v>12511.72</v>
      </c>
      <c r="M185" s="182">
        <f t="shared" si="78"/>
        <v>23854.97</v>
      </c>
      <c r="N185" s="182">
        <f t="shared" si="78"/>
        <v>93681.35</v>
      </c>
      <c r="O185" s="182">
        <f t="shared" si="78"/>
        <v>4896.3200000000006</v>
      </c>
      <c r="P185" s="182">
        <f t="shared" si="78"/>
        <v>141731.66</v>
      </c>
      <c r="Q185" s="182">
        <f t="shared" si="78"/>
        <v>28517.55</v>
      </c>
      <c r="R185" s="182">
        <f t="shared" si="78"/>
        <v>372801.52</v>
      </c>
    </row>
    <row r="186" spans="2:18" hidden="1">
      <c r="C186" s="53">
        <f>C175-C185</f>
        <v>-133.37999999999988</v>
      </c>
      <c r="D186" s="53">
        <f t="shared" ref="D186:R186" si="79">D175-D185</f>
        <v>-403.09000000000015</v>
      </c>
      <c r="E186" s="53">
        <f t="shared" si="79"/>
        <v>-498.32999999999993</v>
      </c>
      <c r="F186" s="53">
        <f t="shared" si="79"/>
        <v>-1233.2000000000044</v>
      </c>
      <c r="G186" s="53">
        <f t="shared" si="79"/>
        <v>-3924.3600000000151</v>
      </c>
      <c r="H186" s="53">
        <f t="shared" si="79"/>
        <v>-57.919999999999163</v>
      </c>
      <c r="I186" s="53"/>
      <c r="J186" s="53">
        <f t="shared" si="79"/>
        <v>464.06999999999971</v>
      </c>
      <c r="K186" s="53">
        <f t="shared" si="79"/>
        <v>1313.7799999999997</v>
      </c>
      <c r="L186" s="53">
        <f t="shared" si="79"/>
        <v>-799.44000000000051</v>
      </c>
      <c r="M186" s="53">
        <f t="shared" si="79"/>
        <v>-1638.2300000000032</v>
      </c>
      <c r="N186" s="53">
        <f t="shared" si="79"/>
        <v>-1774.0800000000163</v>
      </c>
      <c r="O186" s="53">
        <f t="shared" si="79"/>
        <v>-9.6000000000012733</v>
      </c>
      <c r="P186" s="53">
        <f t="shared" si="79"/>
        <v>-4574.710000000021</v>
      </c>
      <c r="Q186" s="53">
        <f t="shared" si="79"/>
        <v>-328.75</v>
      </c>
      <c r="R186" s="53">
        <f t="shared" si="79"/>
        <v>-11153.70000000007</v>
      </c>
    </row>
  </sheetData>
  <mergeCells count="21">
    <mergeCell ref="A1:R1"/>
    <mergeCell ref="A2:R2"/>
    <mergeCell ref="A3:A4"/>
    <mergeCell ref="B3:B4"/>
    <mergeCell ref="C3:I3"/>
    <mergeCell ref="J3:P3"/>
    <mergeCell ref="Q3:Q4"/>
    <mergeCell ref="R3:R4"/>
    <mergeCell ref="A175:B175"/>
    <mergeCell ref="A17:B17"/>
    <mergeCell ref="A53:B53"/>
    <mergeCell ref="A59:B59"/>
    <mergeCell ref="A87:B87"/>
    <mergeCell ref="A125:B125"/>
    <mergeCell ref="A144:B144"/>
    <mergeCell ref="A154:B154"/>
    <mergeCell ref="A160:B160"/>
    <mergeCell ref="A166:B166"/>
    <mergeCell ref="A171:B171"/>
    <mergeCell ref="A174:B174"/>
    <mergeCell ref="A122:B122"/>
  </mergeCells>
  <printOptions horizontalCentered="1"/>
  <pageMargins left="0.19685039370078741" right="0.19685039370078741" top="0.59055118110236227" bottom="0.47244094488188981" header="0.19685039370078741" footer="0.19685039370078741"/>
  <pageSetup paperSize="9" scale="85" firstPageNumber="3" orientation="portrait" useFirstPageNumber="1" r:id="rId1"/>
  <headerFooter differentOddEven="1" scaleWithDoc="0" alignWithMargins="0"/>
  <rowBreaks count="2" manualBreakCount="2">
    <brk id="60" max="16383" man="1"/>
    <brk id="11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86"/>
  <sheetViews>
    <sheetView zoomScale="130" zoomScaleNormal="130" zoomScaleSheetLayoutView="86" workbookViewId="0">
      <selection activeCell="J6" sqref="J6"/>
    </sheetView>
  </sheetViews>
  <sheetFormatPr defaultColWidth="8" defaultRowHeight="12.75"/>
  <cols>
    <col min="1" max="1" width="14.375" style="132" customWidth="1"/>
    <col min="2" max="2" width="15.25" style="132" customWidth="1"/>
    <col min="3" max="5" width="15.125" style="133" customWidth="1"/>
    <col min="6" max="6" width="15.125" style="138" customWidth="1"/>
    <col min="7" max="7" width="4.125" style="134" customWidth="1"/>
    <col min="8" max="8" width="7.625" style="134" customWidth="1"/>
    <col min="9" max="9" width="8.625" style="134" customWidth="1"/>
    <col min="10" max="10" width="8.75" style="134" customWidth="1"/>
    <col min="11" max="11" width="9.25" style="134" customWidth="1"/>
    <col min="12" max="12" width="9.125" style="134" customWidth="1"/>
    <col min="13" max="13" width="8" style="134" customWidth="1"/>
    <col min="14" max="16384" width="8" style="134"/>
  </cols>
  <sheetData>
    <row r="1" spans="1:7" s="102" customFormat="1" ht="22.5" customHeight="1">
      <c r="A1" s="449" t="s">
        <v>529</v>
      </c>
      <c r="B1" s="450"/>
      <c r="C1" s="450"/>
      <c r="D1" s="450"/>
      <c r="E1" s="450"/>
      <c r="F1" s="450"/>
      <c r="G1" s="366"/>
    </row>
    <row r="2" spans="1:7" s="128" customFormat="1" ht="16.5" customHeight="1">
      <c r="A2" s="451" t="s">
        <v>439</v>
      </c>
      <c r="B2" s="452"/>
      <c r="C2" s="452"/>
      <c r="D2" s="452"/>
      <c r="E2" s="452"/>
      <c r="F2" s="452"/>
      <c r="G2" s="367"/>
    </row>
    <row r="3" spans="1:7" s="129" customFormat="1">
      <c r="A3" s="454" t="s">
        <v>6</v>
      </c>
      <c r="B3" s="454" t="s">
        <v>4</v>
      </c>
      <c r="C3" s="448" t="s">
        <v>430</v>
      </c>
      <c r="D3" s="448"/>
      <c r="E3" s="448"/>
      <c r="F3" s="448"/>
    </row>
    <row r="4" spans="1:7" s="102" customFormat="1">
      <c r="A4" s="454"/>
      <c r="B4" s="454"/>
      <c r="C4" s="122" t="s">
        <v>1</v>
      </c>
      <c r="D4" s="122" t="s">
        <v>0</v>
      </c>
      <c r="E4" s="122" t="s">
        <v>2</v>
      </c>
      <c r="F4" s="286" t="s">
        <v>3</v>
      </c>
    </row>
    <row r="5" spans="1:7" s="103" customFormat="1" ht="14.25" customHeight="1">
      <c r="A5" s="115" t="s">
        <v>248</v>
      </c>
      <c r="B5" s="115" t="s">
        <v>249</v>
      </c>
      <c r="C5" s="116" t="s">
        <v>250</v>
      </c>
      <c r="D5" s="116" t="s">
        <v>251</v>
      </c>
      <c r="E5" s="116" t="s">
        <v>252</v>
      </c>
      <c r="F5" s="287" t="s">
        <v>253</v>
      </c>
    </row>
    <row r="6" spans="1:7" s="102" customFormat="1">
      <c r="A6" s="455" t="s">
        <v>17</v>
      </c>
      <c r="B6" s="288">
        <v>43922</v>
      </c>
      <c r="C6" s="290">
        <v>1278.6499999999999</v>
      </c>
      <c r="D6" s="290">
        <v>283.7</v>
      </c>
      <c r="E6" s="290">
        <v>1159.7000000000003</v>
      </c>
      <c r="F6" s="291">
        <f>SUM(C6:E6)</f>
        <v>2722.05</v>
      </c>
      <c r="G6" s="131"/>
    </row>
    <row r="7" spans="1:7" s="102" customFormat="1">
      <c r="A7" s="456"/>
      <c r="B7" s="288">
        <v>44287</v>
      </c>
      <c r="C7" s="290">
        <v>1278.6499999999999</v>
      </c>
      <c r="D7" s="290">
        <v>283.7</v>
      </c>
      <c r="E7" s="290">
        <v>1159.7000000000003</v>
      </c>
      <c r="F7" s="291">
        <f t="shared" ref="F7:F42" si="0">SUM(C7:E7)</f>
        <v>2722.05</v>
      </c>
      <c r="G7" s="131"/>
    </row>
    <row r="8" spans="1:7" s="102" customFormat="1">
      <c r="A8" s="456"/>
      <c r="B8" s="288">
        <v>44652</v>
      </c>
      <c r="C8" s="290">
        <v>1278.6499999999999</v>
      </c>
      <c r="D8" s="290">
        <v>283.7</v>
      </c>
      <c r="E8" s="290">
        <v>1159.7000000000003</v>
      </c>
      <c r="F8" s="291">
        <f t="shared" si="0"/>
        <v>2722.05</v>
      </c>
      <c r="G8" s="131"/>
    </row>
    <row r="9" spans="1:7" s="102" customFormat="1">
      <c r="A9" s="456"/>
      <c r="B9" s="288">
        <v>45017</v>
      </c>
      <c r="C9" s="290">
        <v>1278.6499999999999</v>
      </c>
      <c r="D9" s="290">
        <v>283.7</v>
      </c>
      <c r="E9" s="290">
        <v>1159.7000000000003</v>
      </c>
      <c r="F9" s="291">
        <f t="shared" si="0"/>
        <v>2722.05</v>
      </c>
      <c r="G9" s="131"/>
    </row>
    <row r="10" spans="1:7" s="102" customFormat="1">
      <c r="A10" s="456"/>
      <c r="B10" s="288">
        <v>45383</v>
      </c>
      <c r="C10" s="290">
        <v>1278.6499999999999</v>
      </c>
      <c r="D10" s="290">
        <v>283.7</v>
      </c>
      <c r="E10" s="290">
        <v>1159.7</v>
      </c>
      <c r="F10" s="291">
        <f t="shared" si="0"/>
        <v>2722.05</v>
      </c>
      <c r="G10" s="131"/>
    </row>
    <row r="11" spans="1:7" s="102" customFormat="1">
      <c r="A11" s="457"/>
      <c r="B11" s="288">
        <v>45748</v>
      </c>
      <c r="C11" s="290">
        <v>1278.6499999999999</v>
      </c>
      <c r="D11" s="290">
        <v>283.7</v>
      </c>
      <c r="E11" s="290">
        <v>1159.7</v>
      </c>
      <c r="F11" s="291">
        <f t="shared" si="0"/>
        <v>2722.05</v>
      </c>
      <c r="G11" s="131"/>
    </row>
    <row r="12" spans="1:7" s="102" customFormat="1">
      <c r="A12" s="455" t="s">
        <v>52</v>
      </c>
      <c r="B12" s="288">
        <v>43922</v>
      </c>
      <c r="C12" s="290">
        <v>0</v>
      </c>
      <c r="D12" s="290">
        <v>20.25</v>
      </c>
      <c r="E12" s="290">
        <v>7.3</v>
      </c>
      <c r="F12" s="291">
        <f t="shared" si="0"/>
        <v>27.55</v>
      </c>
      <c r="G12" s="131"/>
    </row>
    <row r="13" spans="1:7" s="102" customFormat="1">
      <c r="A13" s="456"/>
      <c r="B13" s="288">
        <v>44287</v>
      </c>
      <c r="C13" s="290">
        <v>0</v>
      </c>
      <c r="D13" s="290">
        <v>20.25</v>
      </c>
      <c r="E13" s="290">
        <v>7.3</v>
      </c>
      <c r="F13" s="291">
        <f t="shared" si="0"/>
        <v>27.55</v>
      </c>
      <c r="G13" s="131"/>
    </row>
    <row r="14" spans="1:7" s="102" customFormat="1">
      <c r="A14" s="456"/>
      <c r="B14" s="288">
        <v>44652</v>
      </c>
      <c r="C14" s="290">
        <v>0</v>
      </c>
      <c r="D14" s="290">
        <v>20.25</v>
      </c>
      <c r="E14" s="290">
        <v>7.3</v>
      </c>
      <c r="F14" s="291">
        <f t="shared" si="0"/>
        <v>27.55</v>
      </c>
      <c r="G14" s="131"/>
    </row>
    <row r="15" spans="1:7" s="102" customFormat="1">
      <c r="A15" s="456"/>
      <c r="B15" s="288">
        <v>45017</v>
      </c>
      <c r="C15" s="290">
        <v>0</v>
      </c>
      <c r="D15" s="290">
        <v>20.25</v>
      </c>
      <c r="E15" s="290">
        <v>7.3</v>
      </c>
      <c r="F15" s="291">
        <f t="shared" si="0"/>
        <v>27.55</v>
      </c>
      <c r="G15" s="131"/>
    </row>
    <row r="16" spans="1:7" s="102" customFormat="1">
      <c r="A16" s="456"/>
      <c r="B16" s="288">
        <v>45383</v>
      </c>
      <c r="C16" s="290">
        <v>0</v>
      </c>
      <c r="D16" s="290">
        <v>20.25</v>
      </c>
      <c r="E16" s="290">
        <v>7.3</v>
      </c>
      <c r="F16" s="291">
        <f t="shared" si="0"/>
        <v>27.55</v>
      </c>
      <c r="G16" s="131"/>
    </row>
    <row r="17" spans="1:9" s="102" customFormat="1">
      <c r="A17" s="457"/>
      <c r="B17" s="288">
        <v>45748</v>
      </c>
      <c r="C17" s="290">
        <v>0</v>
      </c>
      <c r="D17" s="290">
        <v>20.25</v>
      </c>
      <c r="E17" s="290">
        <v>7.3</v>
      </c>
      <c r="F17" s="291">
        <f t="shared" si="0"/>
        <v>27.55</v>
      </c>
      <c r="G17" s="131"/>
    </row>
    <row r="18" spans="1:9" s="102" customFormat="1">
      <c r="A18" s="455" t="s">
        <v>18</v>
      </c>
      <c r="B18" s="288">
        <v>43922</v>
      </c>
      <c r="C18" s="290">
        <v>0</v>
      </c>
      <c r="D18" s="290">
        <v>0</v>
      </c>
      <c r="E18" s="290">
        <v>9.65</v>
      </c>
      <c r="F18" s="291">
        <f t="shared" si="0"/>
        <v>9.65</v>
      </c>
      <c r="I18" s="164"/>
    </row>
    <row r="19" spans="1:9" s="102" customFormat="1">
      <c r="A19" s="456"/>
      <c r="B19" s="288">
        <v>44287</v>
      </c>
      <c r="C19" s="290">
        <v>0</v>
      </c>
      <c r="D19" s="290">
        <v>0</v>
      </c>
      <c r="E19" s="290">
        <v>9.65</v>
      </c>
      <c r="F19" s="291">
        <f t="shared" si="0"/>
        <v>9.65</v>
      </c>
      <c r="I19" s="164"/>
    </row>
    <row r="20" spans="1:9" s="102" customFormat="1">
      <c r="A20" s="456"/>
      <c r="B20" s="288">
        <v>44652</v>
      </c>
      <c r="C20" s="290">
        <v>0</v>
      </c>
      <c r="D20" s="290">
        <v>0</v>
      </c>
      <c r="E20" s="290">
        <v>9.65</v>
      </c>
      <c r="F20" s="291">
        <f t="shared" si="0"/>
        <v>9.65</v>
      </c>
      <c r="I20" s="164"/>
    </row>
    <row r="21" spans="1:9" s="102" customFormat="1">
      <c r="A21" s="456"/>
      <c r="B21" s="288">
        <v>45017</v>
      </c>
      <c r="C21" s="290">
        <v>0</v>
      </c>
      <c r="D21" s="290">
        <v>0</v>
      </c>
      <c r="E21" s="290">
        <v>9.65</v>
      </c>
      <c r="F21" s="291">
        <f t="shared" si="0"/>
        <v>9.65</v>
      </c>
      <c r="I21" s="164"/>
    </row>
    <row r="22" spans="1:9" s="102" customFormat="1">
      <c r="A22" s="456"/>
      <c r="B22" s="288">
        <v>45383</v>
      </c>
      <c r="C22" s="290">
        <v>0</v>
      </c>
      <c r="D22" s="290">
        <v>0</v>
      </c>
      <c r="E22" s="290">
        <v>9.65</v>
      </c>
      <c r="F22" s="291">
        <f t="shared" si="0"/>
        <v>9.65</v>
      </c>
      <c r="I22" s="164"/>
    </row>
    <row r="23" spans="1:9" s="102" customFormat="1">
      <c r="A23" s="457"/>
      <c r="B23" s="288">
        <v>45748</v>
      </c>
      <c r="C23" s="290">
        <v>0</v>
      </c>
      <c r="D23" s="290">
        <v>0</v>
      </c>
      <c r="E23" s="290">
        <v>9.65</v>
      </c>
      <c r="F23" s="291">
        <f t="shared" si="0"/>
        <v>9.65</v>
      </c>
    </row>
    <row r="24" spans="1:9" s="102" customFormat="1" ht="14.25" hidden="1" customHeight="1">
      <c r="A24" s="137" t="s">
        <v>190</v>
      </c>
      <c r="B24" s="288">
        <v>39086</v>
      </c>
      <c r="C24" s="290">
        <v>0</v>
      </c>
      <c r="D24" s="290">
        <v>405.61</v>
      </c>
      <c r="E24" s="290">
        <v>11</v>
      </c>
      <c r="F24" s="291">
        <f t="shared" si="0"/>
        <v>416.61</v>
      </c>
    </row>
    <row r="25" spans="1:9" s="102" customFormat="1" ht="14.25" hidden="1" customHeight="1">
      <c r="A25" s="137" t="s">
        <v>190</v>
      </c>
      <c r="B25" s="288">
        <v>39451</v>
      </c>
      <c r="C25" s="290">
        <v>0</v>
      </c>
      <c r="D25" s="290">
        <v>405.61</v>
      </c>
      <c r="E25" s="290">
        <v>11</v>
      </c>
      <c r="F25" s="291">
        <f t="shared" si="0"/>
        <v>416.61</v>
      </c>
    </row>
    <row r="26" spans="1:9" s="102" customFormat="1" ht="14.25" hidden="1" customHeight="1">
      <c r="A26" s="137" t="s">
        <v>190</v>
      </c>
      <c r="B26" s="288">
        <v>39817</v>
      </c>
      <c r="C26" s="290">
        <v>0</v>
      </c>
      <c r="D26" s="290">
        <v>405.61</v>
      </c>
      <c r="E26" s="290">
        <v>11</v>
      </c>
      <c r="F26" s="291">
        <f t="shared" si="0"/>
        <v>416.61</v>
      </c>
      <c r="G26" s="131"/>
    </row>
    <row r="27" spans="1:9" s="102" customFormat="1" ht="14.25" hidden="1" customHeight="1">
      <c r="A27" s="137" t="s">
        <v>190</v>
      </c>
      <c r="B27" s="288">
        <v>40182</v>
      </c>
      <c r="C27" s="290">
        <v>0</v>
      </c>
      <c r="D27" s="290">
        <v>405.61</v>
      </c>
      <c r="E27" s="290">
        <v>11</v>
      </c>
      <c r="F27" s="291">
        <f t="shared" si="0"/>
        <v>416.61</v>
      </c>
      <c r="G27" s="131"/>
    </row>
    <row r="28" spans="1:9" s="102" customFormat="1" ht="14.25" hidden="1" customHeight="1">
      <c r="A28" s="137" t="s">
        <v>190</v>
      </c>
      <c r="B28" s="288">
        <v>40547</v>
      </c>
      <c r="C28" s="290">
        <v>0</v>
      </c>
      <c r="D28" s="290">
        <v>405.61</v>
      </c>
      <c r="E28" s="290">
        <v>11</v>
      </c>
      <c r="F28" s="291">
        <f t="shared" si="0"/>
        <v>416.61</v>
      </c>
      <c r="G28" s="131"/>
    </row>
    <row r="29" spans="1:9" s="102" customFormat="1" ht="14.25" hidden="1" customHeight="1">
      <c r="A29" s="137" t="s">
        <v>190</v>
      </c>
      <c r="B29" s="288">
        <v>40912</v>
      </c>
      <c r="C29" s="290">
        <v>0</v>
      </c>
      <c r="D29" s="290">
        <v>405.61</v>
      </c>
      <c r="E29" s="290">
        <v>11</v>
      </c>
      <c r="F29" s="291">
        <f t="shared" si="0"/>
        <v>416.61</v>
      </c>
      <c r="G29" s="131"/>
    </row>
    <row r="30" spans="1:9" s="102" customFormat="1" ht="14.25" hidden="1" customHeight="1">
      <c r="A30" s="137" t="s">
        <v>190</v>
      </c>
      <c r="B30" s="288">
        <v>41278</v>
      </c>
      <c r="C30" s="290">
        <v>0</v>
      </c>
      <c r="D30" s="290">
        <v>405.61</v>
      </c>
      <c r="E30" s="290">
        <v>11</v>
      </c>
      <c r="F30" s="291">
        <f t="shared" si="0"/>
        <v>416.61</v>
      </c>
      <c r="G30" s="131"/>
    </row>
    <row r="31" spans="1:9" s="102" customFormat="1" ht="14.25" hidden="1" customHeight="1">
      <c r="A31" s="137" t="s">
        <v>190</v>
      </c>
      <c r="B31" s="288">
        <v>41730</v>
      </c>
      <c r="C31" s="290">
        <v>0</v>
      </c>
      <c r="D31" s="290">
        <v>405.61</v>
      </c>
      <c r="E31" s="290">
        <v>11</v>
      </c>
      <c r="F31" s="291">
        <f t="shared" si="0"/>
        <v>416.61</v>
      </c>
      <c r="G31" s="131"/>
    </row>
    <row r="32" spans="1:9" s="102" customFormat="1" ht="14.25" hidden="1" customHeight="1">
      <c r="A32" s="137" t="s">
        <v>190</v>
      </c>
      <c r="B32" s="288">
        <v>42095</v>
      </c>
      <c r="C32" s="290">
        <v>0</v>
      </c>
      <c r="D32" s="290">
        <v>405.61</v>
      </c>
      <c r="E32" s="290">
        <v>11</v>
      </c>
      <c r="F32" s="291">
        <f t="shared" si="0"/>
        <v>416.61</v>
      </c>
      <c r="G32" s="131"/>
    </row>
    <row r="33" spans="1:13" s="102" customFormat="1" ht="14.25" hidden="1" customHeight="1">
      <c r="A33" s="137" t="s">
        <v>190</v>
      </c>
      <c r="B33" s="288">
        <v>42461</v>
      </c>
      <c r="C33" s="290">
        <v>0</v>
      </c>
      <c r="D33" s="290">
        <v>405.61</v>
      </c>
      <c r="E33" s="290">
        <v>11</v>
      </c>
      <c r="F33" s="291">
        <f t="shared" si="0"/>
        <v>416.61</v>
      </c>
      <c r="G33" s="131"/>
    </row>
    <row r="34" spans="1:13" s="102" customFormat="1" ht="14.25" hidden="1" customHeight="1">
      <c r="A34" s="137" t="s">
        <v>190</v>
      </c>
      <c r="B34" s="288">
        <v>42826</v>
      </c>
      <c r="C34" s="290">
        <v>0</v>
      </c>
      <c r="D34" s="290">
        <v>405.61</v>
      </c>
      <c r="E34" s="290">
        <v>11</v>
      </c>
      <c r="F34" s="291">
        <f t="shared" si="0"/>
        <v>416.61</v>
      </c>
      <c r="G34" s="131"/>
    </row>
    <row r="35" spans="1:13" s="102" customFormat="1" ht="14.25" hidden="1" customHeight="1">
      <c r="A35" s="137" t="s">
        <v>190</v>
      </c>
      <c r="B35" s="288">
        <v>43191</v>
      </c>
      <c r="C35" s="290">
        <v>0</v>
      </c>
      <c r="D35" s="290">
        <v>405.61</v>
      </c>
      <c r="E35" s="290">
        <v>11</v>
      </c>
      <c r="F35" s="291">
        <f t="shared" si="0"/>
        <v>416.61</v>
      </c>
      <c r="G35" s="131"/>
    </row>
    <row r="36" spans="1:13" s="102" customFormat="1" ht="14.25" hidden="1" customHeight="1">
      <c r="A36" s="453" t="s">
        <v>435</v>
      </c>
      <c r="B36" s="288">
        <v>43556</v>
      </c>
      <c r="C36" s="290">
        <v>0</v>
      </c>
      <c r="D36" s="290">
        <v>405.61</v>
      </c>
      <c r="E36" s="290">
        <v>11</v>
      </c>
      <c r="F36" s="291">
        <f t="shared" si="0"/>
        <v>416.61</v>
      </c>
      <c r="G36" s="131"/>
    </row>
    <row r="37" spans="1:13" s="102" customFormat="1">
      <c r="A37" s="453"/>
      <c r="B37" s="288">
        <v>43922</v>
      </c>
      <c r="C37" s="290">
        <v>0</v>
      </c>
      <c r="D37" s="290">
        <v>405.61</v>
      </c>
      <c r="E37" s="290">
        <v>11</v>
      </c>
      <c r="F37" s="291">
        <f t="shared" si="0"/>
        <v>416.61</v>
      </c>
      <c r="G37" s="131"/>
    </row>
    <row r="38" spans="1:13" s="102" customFormat="1">
      <c r="A38" s="453"/>
      <c r="B38" s="288">
        <v>44287</v>
      </c>
      <c r="C38" s="290">
        <v>0</v>
      </c>
      <c r="D38" s="290">
        <v>405.61</v>
      </c>
      <c r="E38" s="290">
        <v>11</v>
      </c>
      <c r="F38" s="291">
        <f t="shared" si="0"/>
        <v>416.61</v>
      </c>
      <c r="G38" s="131"/>
    </row>
    <row r="39" spans="1:13" s="102" customFormat="1">
      <c r="A39" s="453"/>
      <c r="B39" s="288">
        <v>44652</v>
      </c>
      <c r="C39" s="290">
        <v>0</v>
      </c>
      <c r="D39" s="290">
        <v>405.61</v>
      </c>
      <c r="E39" s="290">
        <v>11</v>
      </c>
      <c r="F39" s="291">
        <f t="shared" si="0"/>
        <v>416.61</v>
      </c>
      <c r="G39" s="131"/>
    </row>
    <row r="40" spans="1:13" s="102" customFormat="1">
      <c r="A40" s="453"/>
      <c r="B40" s="288">
        <v>45017</v>
      </c>
      <c r="C40" s="290">
        <v>0</v>
      </c>
      <c r="D40" s="290">
        <v>405.61</v>
      </c>
      <c r="E40" s="290">
        <v>11</v>
      </c>
      <c r="F40" s="291">
        <f t="shared" si="0"/>
        <v>416.61</v>
      </c>
      <c r="G40" s="131"/>
    </row>
    <row r="41" spans="1:13" s="102" customFormat="1">
      <c r="A41" s="453"/>
      <c r="B41" s="288">
        <v>45383</v>
      </c>
      <c r="C41" s="290">
        <v>0</v>
      </c>
      <c r="D41" s="290">
        <v>405.61</v>
      </c>
      <c r="E41" s="290">
        <v>11</v>
      </c>
      <c r="F41" s="291">
        <f t="shared" si="0"/>
        <v>416.61</v>
      </c>
      <c r="G41" s="131"/>
    </row>
    <row r="42" spans="1:13" s="102" customFormat="1">
      <c r="A42" s="453"/>
      <c r="B42" s="288">
        <v>45748</v>
      </c>
      <c r="C42" s="290">
        <v>0</v>
      </c>
      <c r="D42" s="290">
        <v>405.61</v>
      </c>
      <c r="E42" s="290">
        <v>11</v>
      </c>
      <c r="F42" s="291">
        <f t="shared" si="0"/>
        <v>416.61</v>
      </c>
      <c r="G42" s="131"/>
    </row>
    <row r="43" spans="1:13" s="102" customFormat="1">
      <c r="A43" s="455" t="s">
        <v>16</v>
      </c>
      <c r="B43" s="288">
        <v>43922</v>
      </c>
      <c r="C43" s="290">
        <v>1168.53</v>
      </c>
      <c r="D43" s="290">
        <v>3029.7740000000003</v>
      </c>
      <c r="E43" s="290">
        <v>2150.7690000000007</v>
      </c>
      <c r="F43" s="291">
        <f t="shared" ref="F43:F58" si="1">SUM(C43:E43)</f>
        <v>6349.0730000000003</v>
      </c>
      <c r="G43" s="131"/>
      <c r="H43" s="165"/>
      <c r="I43" s="165"/>
      <c r="J43" s="165"/>
      <c r="K43" s="165"/>
      <c r="L43" s="165"/>
      <c r="M43" s="165"/>
    </row>
    <row r="44" spans="1:13" s="102" customFormat="1">
      <c r="A44" s="456"/>
      <c r="B44" s="288">
        <v>44287</v>
      </c>
      <c r="C44" s="290">
        <v>1168.53</v>
      </c>
      <c r="D44" s="290">
        <v>3029.7840000000006</v>
      </c>
      <c r="E44" s="290">
        <v>2150.7690000000007</v>
      </c>
      <c r="F44" s="291">
        <f t="shared" si="1"/>
        <v>6349.0830000000005</v>
      </c>
      <c r="G44" s="131"/>
      <c r="H44" s="165"/>
      <c r="I44" s="165"/>
      <c r="J44" s="165"/>
      <c r="K44" s="165"/>
      <c r="L44" s="165"/>
      <c r="M44" s="165"/>
    </row>
    <row r="45" spans="1:13" s="102" customFormat="1">
      <c r="A45" s="456"/>
      <c r="B45" s="288">
        <v>44652</v>
      </c>
      <c r="C45" s="290">
        <v>1203.8500000000001</v>
      </c>
      <c r="D45" s="290">
        <v>3108.55</v>
      </c>
      <c r="E45" s="290">
        <v>2273.8399999999997</v>
      </c>
      <c r="F45" s="291">
        <f t="shared" si="1"/>
        <v>6586.24</v>
      </c>
      <c r="G45" s="131"/>
      <c r="H45" s="165"/>
      <c r="I45" s="165"/>
      <c r="J45" s="165"/>
      <c r="K45" s="165"/>
      <c r="L45" s="165"/>
      <c r="M45" s="165"/>
    </row>
    <row r="46" spans="1:13" s="102" customFormat="1">
      <c r="A46" s="456"/>
      <c r="B46" s="288">
        <v>45017</v>
      </c>
      <c r="C46" s="290">
        <v>1203.8500000000001</v>
      </c>
      <c r="D46" s="290">
        <v>3108.55</v>
      </c>
      <c r="E46" s="290">
        <v>2273.8399999999997</v>
      </c>
      <c r="F46" s="291">
        <f t="shared" si="1"/>
        <v>6586.24</v>
      </c>
      <c r="G46" s="131"/>
      <c r="H46" s="165"/>
      <c r="I46" s="165"/>
      <c r="J46" s="165"/>
      <c r="K46" s="165"/>
      <c r="L46" s="165"/>
      <c r="M46" s="165"/>
    </row>
    <row r="47" spans="1:13" s="102" customFormat="1">
      <c r="A47" s="456"/>
      <c r="B47" s="288">
        <v>45383</v>
      </c>
      <c r="C47" s="290">
        <v>1203.8500000000001</v>
      </c>
      <c r="D47" s="290">
        <v>3108.55</v>
      </c>
      <c r="E47" s="290">
        <v>2273.8399999999997</v>
      </c>
      <c r="F47" s="291">
        <f t="shared" si="1"/>
        <v>6586.24</v>
      </c>
      <c r="G47" s="131"/>
      <c r="H47" s="165"/>
      <c r="I47" s="165"/>
      <c r="J47" s="165"/>
      <c r="K47" s="165"/>
      <c r="L47" s="165"/>
      <c r="M47" s="165"/>
    </row>
    <row r="48" spans="1:13" s="102" customFormat="1">
      <c r="A48" s="457"/>
      <c r="B48" s="288">
        <v>45748</v>
      </c>
      <c r="C48" s="368">
        <v>1203.8500000000001</v>
      </c>
      <c r="D48" s="368">
        <v>3183.4700000000003</v>
      </c>
      <c r="E48" s="368">
        <v>2273.85</v>
      </c>
      <c r="F48" s="291">
        <f t="shared" si="1"/>
        <v>6661.17</v>
      </c>
      <c r="G48" s="131"/>
      <c r="H48" s="165"/>
      <c r="I48" s="165"/>
      <c r="J48" s="165"/>
      <c r="K48" s="165"/>
      <c r="L48" s="165"/>
      <c r="M48" s="165"/>
    </row>
    <row r="49" spans="1:13" s="102" customFormat="1">
      <c r="A49" s="455" t="s">
        <v>54</v>
      </c>
      <c r="B49" s="288">
        <v>43922</v>
      </c>
      <c r="C49" s="290">
        <v>4340.3500000000004</v>
      </c>
      <c r="D49" s="290">
        <v>22496.629999999997</v>
      </c>
      <c r="E49" s="290">
        <v>9652.619999999999</v>
      </c>
      <c r="F49" s="291">
        <f t="shared" si="1"/>
        <v>36489.599999999991</v>
      </c>
      <c r="G49" s="131"/>
      <c r="H49" s="165"/>
      <c r="I49" s="165"/>
      <c r="J49" s="165"/>
      <c r="K49" s="165"/>
      <c r="L49" s="165"/>
      <c r="M49" s="165"/>
    </row>
    <row r="50" spans="1:13" s="102" customFormat="1">
      <c r="A50" s="456"/>
      <c r="B50" s="288">
        <v>44287</v>
      </c>
      <c r="C50" s="290">
        <v>4926.92</v>
      </c>
      <c r="D50" s="290">
        <v>21910.059999999998</v>
      </c>
      <c r="E50" s="290">
        <v>9652.619999999999</v>
      </c>
      <c r="F50" s="291">
        <f t="shared" si="1"/>
        <v>36489.599999999991</v>
      </c>
      <c r="G50" s="131"/>
      <c r="H50" s="165"/>
      <c r="I50" s="165"/>
      <c r="J50" s="165"/>
      <c r="K50" s="165"/>
      <c r="L50" s="165"/>
      <c r="M50" s="165"/>
    </row>
    <row r="51" spans="1:13" s="102" customFormat="1">
      <c r="A51" s="456"/>
      <c r="B51" s="288">
        <v>44652</v>
      </c>
      <c r="C51" s="290">
        <v>5023.09</v>
      </c>
      <c r="D51" s="290">
        <v>21885.009999999995</v>
      </c>
      <c r="E51" s="290">
        <v>10688.48</v>
      </c>
      <c r="F51" s="291">
        <f t="shared" si="1"/>
        <v>37596.579999999994</v>
      </c>
      <c r="G51" s="131"/>
      <c r="H51" s="165"/>
      <c r="I51" s="165"/>
      <c r="J51" s="165"/>
      <c r="K51" s="165"/>
      <c r="L51" s="165"/>
      <c r="M51" s="165"/>
    </row>
    <row r="52" spans="1:13" s="102" customFormat="1">
      <c r="A52" s="456"/>
      <c r="B52" s="288">
        <v>45017</v>
      </c>
      <c r="C52" s="290">
        <v>5023.09</v>
      </c>
      <c r="D52" s="290">
        <v>21885.009999999995</v>
      </c>
      <c r="E52" s="290">
        <v>10688.48</v>
      </c>
      <c r="F52" s="291">
        <f t="shared" si="1"/>
        <v>37596.579999999994</v>
      </c>
      <c r="G52" s="131"/>
      <c r="H52" s="165"/>
      <c r="I52" s="165"/>
      <c r="J52" s="165"/>
      <c r="K52" s="165"/>
      <c r="L52" s="165"/>
      <c r="M52" s="165"/>
    </row>
    <row r="53" spans="1:13" s="102" customFormat="1">
      <c r="A53" s="456"/>
      <c r="B53" s="288">
        <v>45383</v>
      </c>
      <c r="C53" s="290">
        <v>5475.9999999999991</v>
      </c>
      <c r="D53" s="290">
        <v>21412.159999999996</v>
      </c>
      <c r="E53" s="290">
        <v>10635.490000000002</v>
      </c>
      <c r="F53" s="291">
        <f t="shared" si="1"/>
        <v>37523.649999999994</v>
      </c>
      <c r="G53" s="131"/>
      <c r="H53" s="165"/>
      <c r="I53" s="165"/>
      <c r="J53" s="165"/>
      <c r="K53" s="165"/>
      <c r="L53" s="165"/>
      <c r="M53" s="165"/>
    </row>
    <row r="54" spans="1:13" s="102" customFormat="1">
      <c r="A54" s="457"/>
      <c r="B54" s="288">
        <v>45748</v>
      </c>
      <c r="C54" s="290">
        <v>5475.9999999999991</v>
      </c>
      <c r="D54" s="290">
        <v>21412.159999999996</v>
      </c>
      <c r="E54" s="290">
        <v>10635.490000000002</v>
      </c>
      <c r="F54" s="291">
        <f t="shared" si="1"/>
        <v>37523.649999999994</v>
      </c>
      <c r="G54" s="131"/>
      <c r="H54" s="165"/>
      <c r="I54" s="165"/>
      <c r="J54" s="165"/>
      <c r="K54" s="165"/>
      <c r="L54" s="165"/>
      <c r="M54" s="165"/>
    </row>
    <row r="55" spans="1:13" s="102" customFormat="1">
      <c r="A55" s="453" t="s">
        <v>187</v>
      </c>
      <c r="B55" s="288">
        <v>43922</v>
      </c>
      <c r="C55" s="290">
        <v>0</v>
      </c>
      <c r="D55" s="290">
        <v>1.125</v>
      </c>
      <c r="E55" s="290">
        <v>2.8</v>
      </c>
      <c r="F55" s="291">
        <f t="shared" si="1"/>
        <v>3.9249999999999998</v>
      </c>
      <c r="H55" s="165"/>
      <c r="I55" s="165"/>
      <c r="J55" s="165"/>
      <c r="K55" s="165"/>
      <c r="L55" s="165"/>
      <c r="M55" s="165"/>
    </row>
    <row r="56" spans="1:13" s="102" customFormat="1">
      <c r="A56" s="453"/>
      <c r="B56" s="288">
        <v>44287</v>
      </c>
      <c r="C56" s="290">
        <v>0</v>
      </c>
      <c r="D56" s="290">
        <v>1.125</v>
      </c>
      <c r="E56" s="290">
        <v>2.8</v>
      </c>
      <c r="F56" s="291">
        <f t="shared" si="1"/>
        <v>3.9249999999999998</v>
      </c>
      <c r="H56" s="165"/>
      <c r="I56" s="165"/>
      <c r="J56" s="165"/>
      <c r="K56" s="165"/>
      <c r="L56" s="165"/>
      <c r="M56" s="165"/>
    </row>
    <row r="57" spans="1:13" s="102" customFormat="1">
      <c r="A57" s="453"/>
      <c r="B57" s="288">
        <v>44652</v>
      </c>
      <c r="C57" s="290">
        <v>0</v>
      </c>
      <c r="D57" s="290">
        <v>1.1299999999999999</v>
      </c>
      <c r="E57" s="290">
        <v>2.8</v>
      </c>
      <c r="F57" s="291">
        <f t="shared" si="1"/>
        <v>3.9299999999999997</v>
      </c>
      <c r="M57" s="165"/>
    </row>
    <row r="58" spans="1:13" s="102" customFormat="1">
      <c r="A58" s="453"/>
      <c r="B58" s="288">
        <v>45017</v>
      </c>
      <c r="C58" s="290">
        <v>0</v>
      </c>
      <c r="D58" s="290">
        <v>1.1299999999999999</v>
      </c>
      <c r="E58" s="290">
        <v>2.8</v>
      </c>
      <c r="F58" s="291">
        <f t="shared" si="1"/>
        <v>3.9299999999999997</v>
      </c>
      <c r="K58" s="238"/>
      <c r="M58" s="165"/>
    </row>
    <row r="59" spans="1:13" s="102" customFormat="1">
      <c r="A59" s="453"/>
      <c r="B59" s="288">
        <v>45383</v>
      </c>
      <c r="C59" s="290">
        <v>0</v>
      </c>
      <c r="D59" s="290">
        <v>1.1299999999999999</v>
      </c>
      <c r="E59" s="290">
        <v>2.8</v>
      </c>
      <c r="F59" s="291">
        <f>SUM(C59:E59)</f>
        <v>3.9299999999999997</v>
      </c>
    </row>
    <row r="60" spans="1:13" s="102" customFormat="1">
      <c r="A60" s="453"/>
      <c r="B60" s="288">
        <v>45748</v>
      </c>
      <c r="C60" s="290">
        <v>0</v>
      </c>
      <c r="D60" s="290">
        <v>1.1299999999999999</v>
      </c>
      <c r="E60" s="290">
        <v>2.8</v>
      </c>
      <c r="F60" s="291">
        <f t="shared" ref="F60:F64" si="2">SUM(C60:E60)</f>
        <v>3.9299999999999997</v>
      </c>
    </row>
    <row r="61" spans="1:13" s="102" customFormat="1" ht="15" customHeight="1">
      <c r="A61" s="453" t="s">
        <v>315</v>
      </c>
      <c r="B61" s="288">
        <v>44652</v>
      </c>
      <c r="C61" s="290">
        <v>0</v>
      </c>
      <c r="D61" s="290">
        <v>0</v>
      </c>
      <c r="E61" s="290">
        <v>5.93</v>
      </c>
      <c r="F61" s="291">
        <f t="shared" si="2"/>
        <v>5.93</v>
      </c>
    </row>
    <row r="62" spans="1:13" s="102" customFormat="1" ht="15" customHeight="1">
      <c r="A62" s="453"/>
      <c r="B62" s="288">
        <v>45017</v>
      </c>
      <c r="C62" s="290">
        <v>5.93</v>
      </c>
      <c r="D62" s="290">
        <v>0</v>
      </c>
      <c r="E62" s="290">
        <v>0</v>
      </c>
      <c r="F62" s="291">
        <f t="shared" si="2"/>
        <v>5.93</v>
      </c>
    </row>
    <row r="63" spans="1:13" s="102" customFormat="1" ht="15" customHeight="1">
      <c r="A63" s="453"/>
      <c r="B63" s="288">
        <v>45383</v>
      </c>
      <c r="C63" s="290">
        <v>5.93</v>
      </c>
      <c r="D63" s="290">
        <v>0</v>
      </c>
      <c r="E63" s="290">
        <v>0</v>
      </c>
      <c r="F63" s="291">
        <f t="shared" si="2"/>
        <v>5.93</v>
      </c>
    </row>
    <row r="64" spans="1:13" s="102" customFormat="1">
      <c r="A64" s="453"/>
      <c r="B64" s="288">
        <v>45748</v>
      </c>
      <c r="C64" s="290">
        <v>5.93</v>
      </c>
      <c r="D64" s="290">
        <v>0</v>
      </c>
      <c r="E64" s="290">
        <v>0</v>
      </c>
      <c r="F64" s="291">
        <f t="shared" si="2"/>
        <v>5.93</v>
      </c>
      <c r="H64" s="165"/>
    </row>
    <row r="65" spans="1:11" s="165" customFormat="1">
      <c r="A65" s="445" t="s">
        <v>420</v>
      </c>
      <c r="B65" s="239">
        <v>43922</v>
      </c>
      <c r="C65" s="293">
        <v>6787.5300000000007</v>
      </c>
      <c r="D65" s="293">
        <v>26237.088999999996</v>
      </c>
      <c r="E65" s="293">
        <v>12993.839</v>
      </c>
      <c r="F65" s="293">
        <v>46018.46</v>
      </c>
      <c r="G65" s="166"/>
    </row>
    <row r="66" spans="1:11" s="165" customFormat="1">
      <c r="A66" s="446"/>
      <c r="B66" s="239">
        <v>44287</v>
      </c>
      <c r="C66" s="293">
        <f t="shared" ref="C66:E70" si="3">SUMIFS(C$6:C$64,$B$6:$B$64,$B66)</f>
        <v>7374.1</v>
      </c>
      <c r="D66" s="293">
        <f t="shared" si="3"/>
        <v>25650.528999999999</v>
      </c>
      <c r="E66" s="293">
        <f t="shared" si="3"/>
        <v>12993.839</v>
      </c>
      <c r="F66" s="293">
        <f t="shared" ref="F66:F69" si="4">SUM(C66:E66)</f>
        <v>46018.468000000001</v>
      </c>
      <c r="G66" s="166"/>
    </row>
    <row r="67" spans="1:11" s="165" customFormat="1">
      <c r="A67" s="446"/>
      <c r="B67" s="239">
        <v>44652</v>
      </c>
      <c r="C67" s="293">
        <f t="shared" si="3"/>
        <v>7505.59</v>
      </c>
      <c r="D67" s="293">
        <f t="shared" si="3"/>
        <v>25704.249999999996</v>
      </c>
      <c r="E67" s="293">
        <f t="shared" si="3"/>
        <v>14158.699999999999</v>
      </c>
      <c r="F67" s="293">
        <f t="shared" si="4"/>
        <v>47368.539999999994</v>
      </c>
      <c r="G67" s="166"/>
    </row>
    <row r="68" spans="1:11" s="165" customFormat="1">
      <c r="A68" s="446"/>
      <c r="B68" s="239">
        <v>45017</v>
      </c>
      <c r="C68" s="293">
        <f t="shared" si="3"/>
        <v>7511.52</v>
      </c>
      <c r="D68" s="293">
        <f t="shared" si="3"/>
        <v>25704.249999999996</v>
      </c>
      <c r="E68" s="293">
        <f t="shared" si="3"/>
        <v>14152.769999999999</v>
      </c>
      <c r="F68" s="293">
        <f t="shared" si="4"/>
        <v>47368.539999999994</v>
      </c>
      <c r="G68" s="166"/>
    </row>
    <row r="69" spans="1:11" s="165" customFormat="1">
      <c r="A69" s="446"/>
      <c r="B69" s="239">
        <v>45383</v>
      </c>
      <c r="C69" s="293">
        <f t="shared" si="3"/>
        <v>7964.4299999999994</v>
      </c>
      <c r="D69" s="293">
        <f t="shared" si="3"/>
        <v>25231.399999999998</v>
      </c>
      <c r="E69" s="293">
        <f t="shared" si="3"/>
        <v>14099.78</v>
      </c>
      <c r="F69" s="293">
        <f t="shared" si="4"/>
        <v>47295.609999999993</v>
      </c>
      <c r="G69" s="166"/>
    </row>
    <row r="70" spans="1:11" s="165" customFormat="1">
      <c r="A70" s="447"/>
      <c r="B70" s="239">
        <v>45748</v>
      </c>
      <c r="C70" s="293">
        <f t="shared" si="3"/>
        <v>7964.4299999999994</v>
      </c>
      <c r="D70" s="293">
        <f t="shared" si="3"/>
        <v>25306.319999999996</v>
      </c>
      <c r="E70" s="293">
        <f t="shared" si="3"/>
        <v>14099.79</v>
      </c>
      <c r="F70" s="364">
        <f>SUM(C70:E70)</f>
        <v>47370.539999999994</v>
      </c>
      <c r="G70" s="166"/>
      <c r="I70" s="106"/>
      <c r="J70" s="106"/>
      <c r="K70" s="106"/>
    </row>
    <row r="71" spans="1:11" s="102" customFormat="1">
      <c r="A71" s="93" t="s">
        <v>67</v>
      </c>
      <c r="C71" s="130"/>
      <c r="D71" s="130"/>
      <c r="E71" s="129"/>
      <c r="F71" s="365" t="s">
        <v>15</v>
      </c>
      <c r="H71" s="165"/>
    </row>
    <row r="72" spans="1:11">
      <c r="A72" s="134"/>
      <c r="B72" s="134"/>
      <c r="C72" s="134"/>
      <c r="D72" s="134"/>
      <c r="E72" s="134"/>
      <c r="F72" s="134"/>
    </row>
    <row r="73" spans="1:11">
      <c r="A73" s="134"/>
      <c r="B73" s="134"/>
      <c r="C73" s="134"/>
      <c r="D73" s="134"/>
      <c r="E73" s="134"/>
      <c r="F73" s="134"/>
    </row>
    <row r="74" spans="1:11">
      <c r="A74" s="134"/>
      <c r="B74" s="134"/>
      <c r="C74" s="134"/>
      <c r="D74" s="134"/>
      <c r="E74" s="134"/>
      <c r="F74" s="134"/>
    </row>
    <row r="75" spans="1:11">
      <c r="A75" s="134"/>
      <c r="B75" s="134"/>
      <c r="C75" s="134"/>
      <c r="D75" s="134"/>
      <c r="E75" s="134"/>
      <c r="F75" s="134"/>
    </row>
    <row r="76" spans="1:11">
      <c r="A76" s="134"/>
      <c r="B76" s="134"/>
      <c r="C76" s="134"/>
      <c r="D76" s="134"/>
      <c r="E76" s="134"/>
      <c r="F76" s="134"/>
    </row>
    <row r="77" spans="1:11">
      <c r="A77" s="134"/>
      <c r="B77" s="134"/>
      <c r="C77" s="134"/>
      <c r="D77" s="134"/>
      <c r="E77" s="134"/>
      <c r="F77" s="134"/>
    </row>
    <row r="78" spans="1:11">
      <c r="A78" s="134"/>
      <c r="B78" s="134"/>
      <c r="C78" s="134"/>
      <c r="D78" s="134"/>
      <c r="E78" s="134"/>
      <c r="F78" s="134"/>
    </row>
    <row r="79" spans="1:11">
      <c r="A79" s="134"/>
      <c r="B79" s="134"/>
      <c r="C79" s="134"/>
      <c r="D79" s="134"/>
      <c r="E79" s="134"/>
      <c r="F79" s="134"/>
    </row>
    <row r="80" spans="1:11">
      <c r="A80" s="134"/>
      <c r="B80" s="134"/>
      <c r="C80" s="134"/>
      <c r="D80" s="134"/>
      <c r="E80" s="134"/>
      <c r="F80" s="134"/>
    </row>
    <row r="81" spans="1:6">
      <c r="A81" s="134"/>
      <c r="B81" s="134"/>
      <c r="C81" s="134"/>
      <c r="D81" s="134"/>
      <c r="E81" s="134"/>
      <c r="F81" s="134"/>
    </row>
    <row r="82" spans="1:6">
      <c r="A82" s="134"/>
      <c r="B82" s="134"/>
      <c r="C82" s="134"/>
      <c r="D82" s="134"/>
      <c r="E82" s="134"/>
      <c r="F82" s="134"/>
    </row>
    <row r="83" spans="1:6">
      <c r="A83" s="134"/>
      <c r="B83" s="134"/>
      <c r="C83" s="134"/>
      <c r="D83" s="134"/>
      <c r="E83" s="134"/>
      <c r="F83" s="134"/>
    </row>
    <row r="84" spans="1:6">
      <c r="A84" s="134"/>
      <c r="B84" s="134"/>
      <c r="C84" s="134"/>
      <c r="D84" s="134"/>
      <c r="E84" s="134"/>
      <c r="F84" s="134"/>
    </row>
    <row r="85" spans="1:6" ht="8.4499999999999993" customHeight="1">
      <c r="A85" s="134"/>
      <c r="B85" s="134"/>
      <c r="C85" s="134"/>
      <c r="D85" s="134"/>
      <c r="E85" s="134"/>
      <c r="F85" s="134"/>
    </row>
    <row r="86" spans="1:6">
      <c r="A86" s="134"/>
      <c r="B86" s="134"/>
      <c r="C86" s="134"/>
      <c r="D86" s="134"/>
      <c r="E86" s="134"/>
      <c r="F86" s="134"/>
    </row>
  </sheetData>
  <mergeCells count="14">
    <mergeCell ref="A65:A70"/>
    <mergeCell ref="C3:F3"/>
    <mergeCell ref="A1:F1"/>
    <mergeCell ref="A2:F2"/>
    <mergeCell ref="A55:A60"/>
    <mergeCell ref="A61:A64"/>
    <mergeCell ref="B3:B4"/>
    <mergeCell ref="A3:A4"/>
    <mergeCell ref="A36:A42"/>
    <mergeCell ref="A6:A11"/>
    <mergeCell ref="A12:A17"/>
    <mergeCell ref="A18:A23"/>
    <mergeCell ref="A43:A48"/>
    <mergeCell ref="A49:A54"/>
  </mergeCells>
  <phoneticPr fontId="4" type="noConversion"/>
  <printOptions horizontalCentered="1"/>
  <pageMargins left="0.39370078740157483" right="0.39370078740157483" top="0.45" bottom="0.4" header="0.19685039370078741" footer="0.19685039370078741"/>
  <pageSetup paperSize="9" scale="90" firstPageNumber="3" orientation="portrait" useFirstPageNumber="1" r:id="rId1"/>
  <headerFooter differentOddEven="1"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88"/>
  <sheetViews>
    <sheetView zoomScale="110" zoomScaleNormal="110" zoomScaleSheetLayoutView="115" workbookViewId="0">
      <selection activeCell="K16" sqref="K16"/>
    </sheetView>
  </sheetViews>
  <sheetFormatPr defaultColWidth="8" defaultRowHeight="12.75"/>
  <cols>
    <col min="1" max="1" width="21.625" style="102" customWidth="1"/>
    <col min="2" max="2" width="26" style="102" customWidth="1"/>
    <col min="3" max="3" width="7.25" style="104" bestFit="1" customWidth="1"/>
    <col min="4" max="4" width="7.375" style="91" bestFit="1" customWidth="1"/>
    <col min="5" max="6" width="8.375" style="91" bestFit="1" customWidth="1"/>
    <col min="7" max="7" width="8.375" style="92" bestFit="1" customWidth="1"/>
    <col min="8" max="8" width="7.75" style="106" customWidth="1"/>
    <col min="9" max="16384" width="8" style="102"/>
  </cols>
  <sheetData>
    <row r="1" spans="1:8" s="159" customFormat="1" ht="17.45" customHeight="1">
      <c r="A1" s="458" t="s">
        <v>549</v>
      </c>
      <c r="B1" s="459"/>
      <c r="C1" s="459"/>
      <c r="D1" s="459"/>
      <c r="E1" s="459"/>
      <c r="F1" s="459"/>
      <c r="G1" s="459"/>
      <c r="H1" s="460"/>
    </row>
    <row r="2" spans="1:8" s="159" customFormat="1" ht="18" customHeight="1">
      <c r="A2" s="461" t="s">
        <v>439</v>
      </c>
      <c r="B2" s="462"/>
      <c r="C2" s="462"/>
      <c r="D2" s="462"/>
      <c r="E2" s="462"/>
      <c r="F2" s="462"/>
      <c r="G2" s="462"/>
      <c r="H2" s="463"/>
    </row>
    <row r="3" spans="1:8" s="159" customFormat="1" ht="25.5" customHeight="1">
      <c r="A3" s="161" t="s">
        <v>114</v>
      </c>
      <c r="B3" s="161" t="s">
        <v>70</v>
      </c>
      <c r="C3" s="161" t="s">
        <v>69</v>
      </c>
      <c r="D3" s="122" t="s">
        <v>1</v>
      </c>
      <c r="E3" s="122" t="s">
        <v>0</v>
      </c>
      <c r="F3" s="122" t="s">
        <v>2</v>
      </c>
      <c r="G3" s="122" t="s">
        <v>3</v>
      </c>
      <c r="H3" s="294" t="s">
        <v>373</v>
      </c>
    </row>
    <row r="4" spans="1:8" s="160" customFormat="1" ht="15.75" customHeight="1">
      <c r="A4" s="115" t="s">
        <v>248</v>
      </c>
      <c r="B4" s="115" t="s">
        <v>249</v>
      </c>
      <c r="C4" s="115" t="s">
        <v>250</v>
      </c>
      <c r="D4" s="116" t="s">
        <v>251</v>
      </c>
      <c r="E4" s="116" t="s">
        <v>252</v>
      </c>
      <c r="F4" s="116" t="s">
        <v>253</v>
      </c>
      <c r="G4" s="116" t="s">
        <v>254</v>
      </c>
      <c r="H4" s="116" t="s">
        <v>255</v>
      </c>
    </row>
    <row r="5" spans="1:8" ht="15" customHeight="1">
      <c r="A5" s="295" t="s">
        <v>85</v>
      </c>
      <c r="B5" s="295"/>
      <c r="C5" s="296"/>
      <c r="D5" s="135"/>
      <c r="E5" s="135"/>
      <c r="F5" s="135"/>
      <c r="G5" s="297"/>
      <c r="H5" s="289"/>
    </row>
    <row r="6" spans="1:8" ht="15" customHeight="1">
      <c r="A6" s="137" t="s">
        <v>435</v>
      </c>
      <c r="B6" s="137" t="s">
        <v>71</v>
      </c>
      <c r="C6" s="298" t="s">
        <v>72</v>
      </c>
      <c r="D6" s="135">
        <v>0</v>
      </c>
      <c r="E6" s="135">
        <v>405.61</v>
      </c>
      <c r="F6" s="135">
        <v>0</v>
      </c>
      <c r="G6" s="297">
        <f>SUM(E6:F6)</f>
        <v>405.61</v>
      </c>
      <c r="H6" s="289">
        <f>G6</f>
        <v>405.61</v>
      </c>
    </row>
    <row r="7" spans="1:8" ht="15" customHeight="1">
      <c r="A7" s="137"/>
      <c r="B7" s="137" t="s">
        <v>73</v>
      </c>
      <c r="C7" s="298" t="s">
        <v>72</v>
      </c>
      <c r="D7" s="135">
        <v>0</v>
      </c>
      <c r="E7" s="135">
        <v>0</v>
      </c>
      <c r="F7" s="135">
        <v>11</v>
      </c>
      <c r="G7" s="297">
        <f>SUM(E7:F7)</f>
        <v>11</v>
      </c>
      <c r="H7" s="289">
        <f>G7</f>
        <v>11</v>
      </c>
    </row>
    <row r="8" spans="1:8" s="168" customFormat="1" ht="15" customHeight="1">
      <c r="A8" s="170" t="s">
        <v>113</v>
      </c>
      <c r="B8" s="299"/>
      <c r="C8" s="300"/>
      <c r="D8" s="167">
        <f>SUM(D6:D7)</f>
        <v>0</v>
      </c>
      <c r="E8" s="167">
        <f>SUM(E6:E7)</f>
        <v>405.61</v>
      </c>
      <c r="F8" s="167">
        <f>SUM(F6:F7)</f>
        <v>11</v>
      </c>
      <c r="G8" s="167">
        <f>SUM(G6:G7)</f>
        <v>416.61</v>
      </c>
      <c r="H8" s="301">
        <f>SUM(H6:H7)</f>
        <v>416.61</v>
      </c>
    </row>
    <row r="9" spans="1:8" ht="15" customHeight="1">
      <c r="A9" s="295" t="s">
        <v>115</v>
      </c>
      <c r="B9" s="295"/>
      <c r="C9" s="296"/>
      <c r="D9" s="135"/>
      <c r="E9" s="135"/>
      <c r="F9" s="135"/>
      <c r="G9" s="297"/>
      <c r="H9" s="289"/>
    </row>
    <row r="10" spans="1:8" ht="15" customHeight="1">
      <c r="A10" s="292" t="s">
        <v>46</v>
      </c>
      <c r="B10" s="137" t="s">
        <v>116</v>
      </c>
      <c r="C10" s="298" t="s">
        <v>72</v>
      </c>
      <c r="D10" s="135">
        <v>0</v>
      </c>
      <c r="E10" s="135">
        <v>168.78</v>
      </c>
      <c r="F10" s="135">
        <v>0</v>
      </c>
      <c r="G10" s="297">
        <f>SUM(D10:F10)</f>
        <v>168.78</v>
      </c>
      <c r="H10" s="289">
        <f>G10</f>
        <v>168.78</v>
      </c>
    </row>
    <row r="11" spans="1:8" ht="15" customHeight="1">
      <c r="A11" s="292"/>
      <c r="B11" s="137" t="s">
        <v>117</v>
      </c>
      <c r="C11" s="298" t="s">
        <v>72</v>
      </c>
      <c r="D11" s="135">
        <v>0</v>
      </c>
      <c r="E11" s="135">
        <v>0</v>
      </c>
      <c r="F11" s="135">
        <v>102.19</v>
      </c>
      <c r="G11" s="297">
        <f>SUM(D11:F11)</f>
        <v>102.19</v>
      </c>
      <c r="H11" s="289">
        <f>G11</f>
        <v>102.19</v>
      </c>
    </row>
    <row r="12" spans="1:8" ht="15" customHeight="1">
      <c r="A12" s="292"/>
      <c r="B12" s="137" t="s">
        <v>81</v>
      </c>
      <c r="C12" s="298" t="s">
        <v>74</v>
      </c>
      <c r="D12" s="135">
        <v>0</v>
      </c>
      <c r="E12" s="135">
        <v>0</v>
      </c>
      <c r="F12" s="135">
        <v>385.4</v>
      </c>
      <c r="G12" s="297">
        <f>SUM(D12:F12)</f>
        <v>385.4</v>
      </c>
      <c r="H12" s="289">
        <f>G12</f>
        <v>385.4</v>
      </c>
    </row>
    <row r="13" spans="1:8" ht="13.9" customHeight="1">
      <c r="A13" s="292"/>
      <c r="B13" s="137" t="s">
        <v>375</v>
      </c>
      <c r="C13" s="298" t="s">
        <v>72</v>
      </c>
      <c r="D13" s="135">
        <v>0</v>
      </c>
      <c r="E13" s="135">
        <v>0</v>
      </c>
      <c r="F13" s="135">
        <v>18.850000000000001</v>
      </c>
      <c r="G13" s="297">
        <f t="shared" ref="G13:G18" si="0">SUM(D13:F13)</f>
        <v>18.850000000000001</v>
      </c>
      <c r="H13" s="289"/>
    </row>
    <row r="14" spans="1:8" ht="13.9" customHeight="1">
      <c r="A14" s="292"/>
      <c r="B14" s="137"/>
      <c r="C14" s="298" t="s">
        <v>74</v>
      </c>
      <c r="D14" s="135">
        <v>0</v>
      </c>
      <c r="E14" s="135">
        <v>0</v>
      </c>
      <c r="F14" s="135">
        <v>24.29</v>
      </c>
      <c r="G14" s="297">
        <f t="shared" si="0"/>
        <v>24.29</v>
      </c>
      <c r="H14" s="289"/>
    </row>
    <row r="15" spans="1:8" ht="13.9" customHeight="1">
      <c r="A15" s="292"/>
      <c r="B15" s="137"/>
      <c r="C15" s="298" t="s">
        <v>84</v>
      </c>
      <c r="D15" s="135">
        <v>0</v>
      </c>
      <c r="E15" s="135">
        <v>0</v>
      </c>
      <c r="F15" s="135">
        <v>0.59</v>
      </c>
      <c r="G15" s="297">
        <f t="shared" si="0"/>
        <v>0.59</v>
      </c>
      <c r="H15" s="289">
        <f>SUM(G13:G15)</f>
        <v>43.730000000000004</v>
      </c>
    </row>
    <row r="16" spans="1:8" ht="13.9" customHeight="1">
      <c r="A16" s="292"/>
      <c r="B16" s="137" t="s">
        <v>331</v>
      </c>
      <c r="C16" s="298" t="s">
        <v>72</v>
      </c>
      <c r="D16" s="135">
        <v>0</v>
      </c>
      <c r="E16" s="135">
        <v>24.71</v>
      </c>
      <c r="F16" s="135">
        <v>0</v>
      </c>
      <c r="G16" s="297">
        <f t="shared" si="0"/>
        <v>24.71</v>
      </c>
      <c r="H16" s="289"/>
    </row>
    <row r="17" spans="1:8" ht="13.9" customHeight="1">
      <c r="A17" s="292"/>
      <c r="B17" s="137"/>
      <c r="C17" s="298" t="s">
        <v>74</v>
      </c>
      <c r="D17" s="135">
        <v>0</v>
      </c>
      <c r="E17" s="135">
        <v>44.95</v>
      </c>
      <c r="F17" s="135">
        <v>0</v>
      </c>
      <c r="G17" s="297">
        <f t="shared" si="0"/>
        <v>44.95</v>
      </c>
      <c r="H17" s="289"/>
    </row>
    <row r="18" spans="1:8" ht="13.9" customHeight="1">
      <c r="A18" s="292"/>
      <c r="B18" s="137"/>
      <c r="C18" s="298" t="s">
        <v>84</v>
      </c>
      <c r="D18" s="135">
        <v>0</v>
      </c>
      <c r="E18" s="135">
        <v>21.46</v>
      </c>
      <c r="F18" s="135">
        <v>0</v>
      </c>
      <c r="G18" s="297">
        <f t="shared" si="0"/>
        <v>21.46</v>
      </c>
      <c r="H18" s="289">
        <f>SUM(G16:G18)</f>
        <v>91.12</v>
      </c>
    </row>
    <row r="19" spans="1:8" ht="15" customHeight="1">
      <c r="A19" s="292"/>
      <c r="B19" s="137" t="s">
        <v>182</v>
      </c>
      <c r="C19" s="298" t="s">
        <v>74</v>
      </c>
      <c r="D19" s="135">
        <v>0</v>
      </c>
      <c r="E19" s="135">
        <v>218.65</v>
      </c>
      <c r="F19" s="135">
        <v>37.68</v>
      </c>
      <c r="G19" s="297">
        <f>SUM(D19:F19)</f>
        <v>256.33</v>
      </c>
      <c r="H19" s="289"/>
    </row>
    <row r="20" spans="1:8" ht="15" customHeight="1">
      <c r="A20" s="292"/>
      <c r="B20" s="137"/>
      <c r="C20" s="298" t="s">
        <v>84</v>
      </c>
      <c r="D20" s="135">
        <v>0</v>
      </c>
      <c r="E20" s="135">
        <v>156.86000000000001</v>
      </c>
      <c r="F20" s="135">
        <v>149.13</v>
      </c>
      <c r="G20" s="297">
        <v>305.99</v>
      </c>
      <c r="H20" s="289">
        <f>G19+G20</f>
        <v>562.31999999999994</v>
      </c>
    </row>
    <row r="21" spans="1:8" ht="15" customHeight="1">
      <c r="A21" s="292"/>
      <c r="B21" s="137" t="s">
        <v>77</v>
      </c>
      <c r="C21" s="298" t="s">
        <v>78</v>
      </c>
      <c r="D21" s="135">
        <v>0</v>
      </c>
      <c r="E21" s="135">
        <v>0</v>
      </c>
      <c r="F21" s="135">
        <v>55</v>
      </c>
      <c r="G21" s="297">
        <f t="shared" ref="G21:G37" si="1">SUM(D21:F21)</f>
        <v>55</v>
      </c>
      <c r="H21" s="289">
        <f>G21</f>
        <v>55</v>
      </c>
    </row>
    <row r="22" spans="1:8" ht="31.15" customHeight="1">
      <c r="A22" s="292"/>
      <c r="B22" s="302" t="s">
        <v>547</v>
      </c>
      <c r="C22" s="298" t="s">
        <v>72</v>
      </c>
      <c r="D22" s="135">
        <v>2831</v>
      </c>
      <c r="E22" s="135">
        <v>134</v>
      </c>
      <c r="F22" s="135">
        <v>138</v>
      </c>
      <c r="G22" s="297">
        <f t="shared" si="1"/>
        <v>3103</v>
      </c>
      <c r="H22" s="289">
        <v>3127</v>
      </c>
    </row>
    <row r="23" spans="1:8" ht="34.15" customHeight="1">
      <c r="A23" s="292"/>
      <c r="B23" s="302" t="s">
        <v>548</v>
      </c>
      <c r="C23" s="298" t="s">
        <v>74</v>
      </c>
      <c r="D23" s="135">
        <v>0</v>
      </c>
      <c r="E23" s="135">
        <v>0</v>
      </c>
      <c r="F23" s="135">
        <v>24</v>
      </c>
      <c r="G23" s="297">
        <f t="shared" si="1"/>
        <v>24</v>
      </c>
      <c r="H23" s="289"/>
    </row>
    <row r="24" spans="1:8" ht="13.9" customHeight="1">
      <c r="A24" s="292"/>
      <c r="B24" s="137" t="s">
        <v>80</v>
      </c>
      <c r="C24" s="298" t="s">
        <v>72</v>
      </c>
      <c r="D24" s="135">
        <v>0</v>
      </c>
      <c r="E24" s="135">
        <v>0</v>
      </c>
      <c r="F24" s="135">
        <v>133.38</v>
      </c>
      <c r="G24" s="297">
        <f t="shared" si="1"/>
        <v>133.38</v>
      </c>
      <c r="H24" s="289">
        <f>G24</f>
        <v>133.38</v>
      </c>
    </row>
    <row r="25" spans="1:8" ht="13.9" customHeight="1">
      <c r="A25" s="292"/>
      <c r="B25" s="137" t="s">
        <v>79</v>
      </c>
      <c r="C25" s="298" t="s">
        <v>78</v>
      </c>
      <c r="D25" s="135">
        <v>0</v>
      </c>
      <c r="E25" s="135">
        <v>0</v>
      </c>
      <c r="F25" s="135">
        <v>175</v>
      </c>
      <c r="G25" s="297">
        <f t="shared" si="1"/>
        <v>175</v>
      </c>
      <c r="H25" s="289">
        <f>G25</f>
        <v>175</v>
      </c>
    </row>
    <row r="26" spans="1:8" ht="13.9" customHeight="1">
      <c r="A26" s="292"/>
      <c r="B26" s="137" t="s">
        <v>76</v>
      </c>
      <c r="C26" s="298" t="s">
        <v>72</v>
      </c>
      <c r="D26" s="135">
        <v>610.21</v>
      </c>
      <c r="E26" s="135">
        <v>0</v>
      </c>
      <c r="F26" s="135">
        <v>0</v>
      </c>
      <c r="G26" s="297">
        <f t="shared" si="1"/>
        <v>610.21</v>
      </c>
      <c r="H26" s="289"/>
    </row>
    <row r="27" spans="1:8" ht="13.9" customHeight="1">
      <c r="A27" s="292"/>
      <c r="B27" s="137"/>
      <c r="C27" s="298" t="s">
        <v>74</v>
      </c>
      <c r="D27" s="135">
        <v>22.72</v>
      </c>
      <c r="E27" s="135">
        <v>0</v>
      </c>
      <c r="F27" s="135">
        <v>0</v>
      </c>
      <c r="G27" s="297">
        <f t="shared" si="1"/>
        <v>22.72</v>
      </c>
      <c r="H27" s="289">
        <f>SUM(G26:G27)</f>
        <v>632.93000000000006</v>
      </c>
    </row>
    <row r="28" spans="1:8" ht="13.9" customHeight="1">
      <c r="A28" s="292"/>
      <c r="B28" s="137" t="s">
        <v>376</v>
      </c>
      <c r="C28" s="298" t="s">
        <v>72</v>
      </c>
      <c r="D28" s="135">
        <v>0</v>
      </c>
      <c r="E28" s="135">
        <v>0</v>
      </c>
      <c r="F28" s="135">
        <v>29.4</v>
      </c>
      <c r="G28" s="297">
        <v>29.4</v>
      </c>
      <c r="H28" s="289"/>
    </row>
    <row r="29" spans="1:8" ht="13.9" customHeight="1">
      <c r="A29" s="292"/>
      <c r="B29" s="137"/>
      <c r="C29" s="298" t="s">
        <v>74</v>
      </c>
      <c r="D29" s="135">
        <v>0</v>
      </c>
      <c r="E29" s="135">
        <v>0</v>
      </c>
      <c r="F29" s="135">
        <v>4.5</v>
      </c>
      <c r="G29" s="297">
        <v>4.5</v>
      </c>
      <c r="H29" s="289"/>
    </row>
    <row r="30" spans="1:8" ht="13.9" customHeight="1">
      <c r="A30" s="292"/>
      <c r="B30" s="137"/>
      <c r="C30" s="298" t="s">
        <v>84</v>
      </c>
      <c r="D30" s="135">
        <v>0</v>
      </c>
      <c r="E30" s="135">
        <v>0</v>
      </c>
      <c r="F30" s="135">
        <v>24.82</v>
      </c>
      <c r="G30" s="297">
        <v>24.82</v>
      </c>
      <c r="H30" s="289">
        <f>SUM(G28:G30)</f>
        <v>58.72</v>
      </c>
    </row>
    <row r="31" spans="1:8" ht="13.9" customHeight="1">
      <c r="A31" s="292"/>
      <c r="B31" s="137" t="s">
        <v>531</v>
      </c>
      <c r="C31" s="298" t="s">
        <v>74</v>
      </c>
      <c r="D31" s="135">
        <v>1036.77</v>
      </c>
      <c r="E31" s="135">
        <v>110.45</v>
      </c>
      <c r="F31" s="135">
        <v>92.88</v>
      </c>
      <c r="G31" s="297">
        <f t="shared" si="1"/>
        <v>1240.0999999999999</v>
      </c>
      <c r="H31" s="289"/>
    </row>
    <row r="32" spans="1:8" ht="13.9" customHeight="1">
      <c r="A32" s="292"/>
      <c r="B32" s="137"/>
      <c r="C32" s="298" t="s">
        <v>84</v>
      </c>
      <c r="D32" s="135">
        <v>0.46</v>
      </c>
      <c r="E32" s="135">
        <v>0</v>
      </c>
      <c r="F32" s="135">
        <v>1.1499999999999999</v>
      </c>
      <c r="G32" s="297">
        <f t="shared" si="1"/>
        <v>1.6099999999999999</v>
      </c>
      <c r="H32" s="289">
        <f>SUM(G31:G32)</f>
        <v>1241.7099999999998</v>
      </c>
    </row>
    <row r="33" spans="1:8" ht="13.9" customHeight="1">
      <c r="A33" s="292" t="s">
        <v>82</v>
      </c>
      <c r="B33" s="137" t="s">
        <v>86</v>
      </c>
      <c r="C33" s="298" t="s">
        <v>72</v>
      </c>
      <c r="D33" s="135">
        <v>901.87</v>
      </c>
      <c r="E33" s="135">
        <v>301.29999999999995</v>
      </c>
      <c r="F33" s="135">
        <v>0</v>
      </c>
      <c r="G33" s="297">
        <f>SUM(D33:F33)</f>
        <v>1203.17</v>
      </c>
      <c r="H33" s="289">
        <f>G33+G34</f>
        <v>1206.73</v>
      </c>
    </row>
    <row r="34" spans="1:8" ht="13.9" customHeight="1">
      <c r="A34" s="292"/>
      <c r="B34" s="137"/>
      <c r="C34" s="319" t="s">
        <v>74</v>
      </c>
      <c r="D34" s="311">
        <v>2.36</v>
      </c>
      <c r="E34" s="311">
        <v>1.2</v>
      </c>
      <c r="F34" s="311">
        <v>0</v>
      </c>
      <c r="G34" s="320">
        <f>SUM(D34:F34)</f>
        <v>3.5599999999999996</v>
      </c>
      <c r="H34" s="289"/>
    </row>
    <row r="35" spans="1:8" ht="13.9" customHeight="1">
      <c r="A35" s="292"/>
      <c r="B35" s="137" t="s">
        <v>83</v>
      </c>
      <c r="C35" s="298" t="s">
        <v>72</v>
      </c>
      <c r="D35" s="135">
        <v>0</v>
      </c>
      <c r="E35" s="135">
        <v>0</v>
      </c>
      <c r="F35" s="135">
        <v>458</v>
      </c>
      <c r="G35" s="297">
        <f t="shared" si="1"/>
        <v>458</v>
      </c>
      <c r="H35" s="289">
        <f>G35</f>
        <v>458</v>
      </c>
    </row>
    <row r="36" spans="1:8" ht="13.9" customHeight="1">
      <c r="A36" s="292"/>
      <c r="B36" s="137" t="s">
        <v>423</v>
      </c>
      <c r="C36" s="298" t="s">
        <v>72</v>
      </c>
      <c r="D36" s="135">
        <v>0</v>
      </c>
      <c r="E36" s="135">
        <v>0</v>
      </c>
      <c r="F36" s="135">
        <v>23.07</v>
      </c>
      <c r="G36" s="297">
        <f t="shared" si="1"/>
        <v>23.07</v>
      </c>
      <c r="H36" s="289">
        <f>G36</f>
        <v>23.07</v>
      </c>
    </row>
    <row r="37" spans="1:8" ht="13.9" customHeight="1">
      <c r="A37" s="292"/>
      <c r="B37" s="137" t="s">
        <v>381</v>
      </c>
      <c r="C37" s="298" t="s">
        <v>72</v>
      </c>
      <c r="D37" s="135">
        <v>0</v>
      </c>
      <c r="E37" s="135">
        <v>0</v>
      </c>
      <c r="F37" s="135">
        <v>31.3</v>
      </c>
      <c r="G37" s="297">
        <f t="shared" si="1"/>
        <v>31.3</v>
      </c>
      <c r="H37" s="289">
        <f>G37</f>
        <v>31.3</v>
      </c>
    </row>
    <row r="38" spans="1:8" s="103" customFormat="1" ht="13.9" customHeight="1">
      <c r="A38" s="292"/>
      <c r="B38" s="169"/>
      <c r="C38" s="303"/>
      <c r="D38" s="304">
        <f>SUM(D9:D37)</f>
        <v>5405.3899999999994</v>
      </c>
      <c r="E38" s="304">
        <f t="shared" ref="E38:F38" si="2">SUM(E9:E37)</f>
        <v>1182.3599999999999</v>
      </c>
      <c r="F38" s="304">
        <f t="shared" si="2"/>
        <v>1908.63</v>
      </c>
      <c r="G38" s="304">
        <f>SUM(G9:G37)</f>
        <v>8496.3799999999992</v>
      </c>
      <c r="H38" s="304">
        <f>SUM(H9:H37)</f>
        <v>8496.3799999999992</v>
      </c>
    </row>
    <row r="39" spans="1:8" s="103" customFormat="1" ht="13.9" customHeight="1">
      <c r="A39" s="292"/>
      <c r="B39" s="170" t="s">
        <v>118</v>
      </c>
      <c r="C39" s="305"/>
      <c r="D39" s="306">
        <f>(D38+D8)</f>
        <v>5405.3899999999994</v>
      </c>
      <c r="E39" s="306">
        <f>(E38+E8)</f>
        <v>1587.9699999999998</v>
      </c>
      <c r="F39" s="306">
        <f>(F38+F8)</f>
        <v>1919.63</v>
      </c>
      <c r="G39" s="306">
        <f>(G38+G8)</f>
        <v>8912.99</v>
      </c>
      <c r="H39" s="306">
        <f>(H38+H8)</f>
        <v>8912.99</v>
      </c>
    </row>
    <row r="40" spans="1:8" s="103" customFormat="1" ht="13.9" customHeight="1">
      <c r="A40" s="292"/>
      <c r="B40" s="171" t="s">
        <v>533</v>
      </c>
      <c r="C40" s="307"/>
      <c r="D40" s="308"/>
      <c r="E40" s="308"/>
      <c r="F40" s="308"/>
      <c r="G40" s="308"/>
      <c r="H40" s="304"/>
    </row>
    <row r="41" spans="1:8" ht="16.5" customHeight="1">
      <c r="A41" s="295" t="s">
        <v>87</v>
      </c>
      <c r="B41" s="295"/>
      <c r="C41" s="296"/>
      <c r="D41" s="135"/>
      <c r="E41" s="135"/>
      <c r="F41" s="135"/>
      <c r="G41" s="297"/>
      <c r="H41" s="289"/>
    </row>
    <row r="42" spans="1:8" ht="16.5" customHeight="1">
      <c r="A42" s="292" t="s">
        <v>467</v>
      </c>
      <c r="B42" s="137" t="s">
        <v>90</v>
      </c>
      <c r="C42" s="298" t="s">
        <v>74</v>
      </c>
      <c r="D42" s="135">
        <v>0</v>
      </c>
      <c r="E42" s="135">
        <v>3159</v>
      </c>
      <c r="F42" s="135">
        <v>0</v>
      </c>
      <c r="G42" s="297">
        <f>SUM(D42:F42)</f>
        <v>3159</v>
      </c>
      <c r="H42" s="289"/>
    </row>
    <row r="43" spans="1:8" ht="16.5" customHeight="1">
      <c r="A43" s="292"/>
      <c r="B43" s="137"/>
      <c r="C43" s="298" t="s">
        <v>84</v>
      </c>
      <c r="D43" s="135">
        <v>0</v>
      </c>
      <c r="E43" s="135">
        <v>1843.55</v>
      </c>
      <c r="F43" s="135">
        <v>0</v>
      </c>
      <c r="G43" s="297">
        <f t="shared" ref="G43:G71" si="3">SUM(D43:F43)</f>
        <v>1843.55</v>
      </c>
      <c r="H43" s="289">
        <f>G42+G43</f>
        <v>5002.55</v>
      </c>
    </row>
    <row r="44" spans="1:8" ht="16.5" customHeight="1">
      <c r="A44" s="292"/>
      <c r="B44" s="137" t="s">
        <v>91</v>
      </c>
      <c r="C44" s="298" t="s">
        <v>74</v>
      </c>
      <c r="D44" s="135">
        <v>0</v>
      </c>
      <c r="E44" s="135">
        <v>275.26</v>
      </c>
      <c r="F44" s="135">
        <v>0</v>
      </c>
      <c r="G44" s="297">
        <f t="shared" si="3"/>
        <v>275.26</v>
      </c>
      <c r="H44" s="289"/>
    </row>
    <row r="45" spans="1:8" ht="16.5" customHeight="1">
      <c r="A45" s="292"/>
      <c r="B45" s="137"/>
      <c r="C45" s="298" t="s">
        <v>84</v>
      </c>
      <c r="D45" s="135">
        <v>0</v>
      </c>
      <c r="E45" s="135">
        <v>5867.28</v>
      </c>
      <c r="F45" s="135">
        <v>0</v>
      </c>
      <c r="G45" s="297">
        <f t="shared" si="3"/>
        <v>5867.28</v>
      </c>
      <c r="H45" s="289">
        <f>G44+G45</f>
        <v>6142.54</v>
      </c>
    </row>
    <row r="46" spans="1:8" ht="16.5" customHeight="1">
      <c r="A46" s="292"/>
      <c r="B46" s="137" t="s">
        <v>92</v>
      </c>
      <c r="C46" s="298" t="s">
        <v>84</v>
      </c>
      <c r="D46" s="135">
        <v>0</v>
      </c>
      <c r="E46" s="135">
        <v>0</v>
      </c>
      <c r="F46" s="135">
        <v>3057.95</v>
      </c>
      <c r="G46" s="297">
        <f t="shared" si="3"/>
        <v>3057.95</v>
      </c>
      <c r="H46" s="289">
        <f>G46</f>
        <v>3057.95</v>
      </c>
    </row>
    <row r="47" spans="1:8" ht="16.5" customHeight="1">
      <c r="A47" s="292"/>
      <c r="B47" s="137" t="s">
        <v>93</v>
      </c>
      <c r="C47" s="298" t="s">
        <v>74</v>
      </c>
      <c r="D47" s="135">
        <v>0</v>
      </c>
      <c r="E47" s="135">
        <v>553</v>
      </c>
      <c r="F47" s="135">
        <v>0</v>
      </c>
      <c r="G47" s="297">
        <f t="shared" si="3"/>
        <v>553</v>
      </c>
      <c r="H47" s="289"/>
    </row>
    <row r="48" spans="1:8" ht="16.5" customHeight="1">
      <c r="A48" s="292"/>
      <c r="B48" s="137"/>
      <c r="C48" s="298" t="s">
        <v>84</v>
      </c>
      <c r="D48" s="135">
        <v>0</v>
      </c>
      <c r="E48" s="135">
        <v>5505.37</v>
      </c>
      <c r="F48" s="135">
        <v>0</v>
      </c>
      <c r="G48" s="297">
        <f t="shared" si="3"/>
        <v>5505.37</v>
      </c>
      <c r="H48" s="289">
        <f>G47+G48</f>
        <v>6058.37</v>
      </c>
    </row>
    <row r="49" spans="1:8" ht="13.9" customHeight="1">
      <c r="A49" s="292"/>
      <c r="B49" s="137"/>
      <c r="C49" s="298"/>
      <c r="D49" s="135"/>
      <c r="E49" s="135"/>
      <c r="F49" s="135"/>
      <c r="G49" s="297"/>
      <c r="H49" s="136" t="s">
        <v>393</v>
      </c>
    </row>
    <row r="50" spans="1:8" ht="14.1" customHeight="1">
      <c r="A50" s="292" t="s">
        <v>468</v>
      </c>
      <c r="B50" s="309" t="s">
        <v>94</v>
      </c>
      <c r="C50" s="298" t="s">
        <v>74</v>
      </c>
      <c r="D50" s="135">
        <v>0</v>
      </c>
      <c r="E50" s="135">
        <v>44.6</v>
      </c>
      <c r="F50" s="135">
        <v>65.510000000000005</v>
      </c>
      <c r="G50" s="297">
        <f t="shared" si="3"/>
        <v>110.11000000000001</v>
      </c>
      <c r="H50" s="289">
        <f>G50</f>
        <v>110.11000000000001</v>
      </c>
    </row>
    <row r="51" spans="1:8" ht="14.1" customHeight="1">
      <c r="A51" s="292"/>
      <c r="B51" s="137" t="s">
        <v>382</v>
      </c>
      <c r="C51" s="298" t="s">
        <v>74</v>
      </c>
      <c r="D51" s="135">
        <v>0</v>
      </c>
      <c r="E51" s="135">
        <v>15.46</v>
      </c>
      <c r="F51" s="135">
        <v>83.67</v>
      </c>
      <c r="G51" s="297">
        <f>SUM(D51:F51)</f>
        <v>99.13</v>
      </c>
      <c r="H51" s="289">
        <f>G51</f>
        <v>99.13</v>
      </c>
    </row>
    <row r="52" spans="1:8" ht="14.1" customHeight="1">
      <c r="A52" s="292"/>
      <c r="B52" s="137" t="s">
        <v>95</v>
      </c>
      <c r="C52" s="298" t="s">
        <v>74</v>
      </c>
      <c r="D52" s="135">
        <v>0</v>
      </c>
      <c r="E52" s="135">
        <v>575.57000000000005</v>
      </c>
      <c r="F52" s="135">
        <v>0</v>
      </c>
      <c r="G52" s="297">
        <f>SUM(D52:F52)</f>
        <v>575.57000000000005</v>
      </c>
      <c r="H52" s="289"/>
    </row>
    <row r="53" spans="1:8" ht="14.1" customHeight="1">
      <c r="A53" s="292"/>
      <c r="B53" s="137"/>
      <c r="C53" s="298" t="s">
        <v>84</v>
      </c>
      <c r="D53" s="135">
        <v>0</v>
      </c>
      <c r="E53" s="135">
        <v>421.1</v>
      </c>
      <c r="F53" s="135">
        <v>0</v>
      </c>
      <c r="G53" s="297">
        <f>SUM(D53:F53)</f>
        <v>421.1</v>
      </c>
      <c r="H53" s="289">
        <f>G52+G53</f>
        <v>996.67000000000007</v>
      </c>
    </row>
    <row r="54" spans="1:8" ht="14.1" customHeight="1">
      <c r="A54" s="292"/>
      <c r="B54" s="137" t="s">
        <v>96</v>
      </c>
      <c r="C54" s="298" t="s">
        <v>74</v>
      </c>
      <c r="D54" s="135">
        <v>0</v>
      </c>
      <c r="E54" s="135">
        <v>481.8</v>
      </c>
      <c r="F54" s="135">
        <v>0</v>
      </c>
      <c r="G54" s="297">
        <f t="shared" si="3"/>
        <v>481.8</v>
      </c>
      <c r="H54" s="289">
        <f>G54</f>
        <v>481.8</v>
      </c>
    </row>
    <row r="55" spans="1:8" ht="14.1" customHeight="1">
      <c r="A55" s="292"/>
      <c r="B55" s="137" t="s">
        <v>89</v>
      </c>
      <c r="C55" s="298" t="s">
        <v>74</v>
      </c>
      <c r="D55" s="135">
        <v>0</v>
      </c>
      <c r="E55" s="135">
        <v>23.95</v>
      </c>
      <c r="F55" s="135">
        <v>0</v>
      </c>
      <c r="G55" s="297">
        <f t="shared" si="3"/>
        <v>23.95</v>
      </c>
      <c r="H55" s="289">
        <f>G55</f>
        <v>23.95</v>
      </c>
    </row>
    <row r="56" spans="1:8" ht="17.25" customHeight="1">
      <c r="A56" s="292"/>
      <c r="B56" s="310" t="s">
        <v>97</v>
      </c>
      <c r="C56" s="298" t="s">
        <v>74</v>
      </c>
      <c r="D56" s="135">
        <v>0</v>
      </c>
      <c r="E56" s="135">
        <v>17.41</v>
      </c>
      <c r="F56" s="135">
        <v>28.35</v>
      </c>
      <c r="G56" s="135">
        <v>45.76</v>
      </c>
      <c r="H56" s="289">
        <f>G56</f>
        <v>45.76</v>
      </c>
    </row>
    <row r="57" spans="1:8" ht="14.1" customHeight="1">
      <c r="A57" s="292"/>
      <c r="B57" s="137" t="s">
        <v>119</v>
      </c>
      <c r="C57" s="298" t="s">
        <v>74</v>
      </c>
      <c r="D57" s="135">
        <v>0</v>
      </c>
      <c r="E57" s="311">
        <v>10.8</v>
      </c>
      <c r="F57" s="311">
        <v>44.31</v>
      </c>
      <c r="G57" s="297">
        <f>SUM(E57:F57)</f>
        <v>55.11</v>
      </c>
      <c r="H57" s="289">
        <f>G57</f>
        <v>55.11</v>
      </c>
    </row>
    <row r="58" spans="1:8" s="103" customFormat="1" ht="14.1" customHeight="1">
      <c r="A58" s="292"/>
      <c r="B58" s="137" t="s">
        <v>120</v>
      </c>
      <c r="C58" s="298" t="s">
        <v>72</v>
      </c>
      <c r="D58" s="135">
        <v>0</v>
      </c>
      <c r="E58" s="135">
        <v>9.3699999999999992</v>
      </c>
      <c r="F58" s="135">
        <v>0</v>
      </c>
      <c r="G58" s="297">
        <f>SUM(E58:F58)</f>
        <v>9.3699999999999992</v>
      </c>
      <c r="H58" s="289"/>
    </row>
    <row r="59" spans="1:8" s="103" customFormat="1" ht="14.1" customHeight="1">
      <c r="A59" s="292"/>
      <c r="B59" s="137"/>
      <c r="C59" s="298" t="s">
        <v>74</v>
      </c>
      <c r="D59" s="135">
        <v>0</v>
      </c>
      <c r="E59" s="135">
        <v>745.83</v>
      </c>
      <c r="F59" s="135">
        <v>0</v>
      </c>
      <c r="G59" s="297">
        <f>SUM(E59:F59)</f>
        <v>745.83</v>
      </c>
      <c r="H59" s="289">
        <f>G58+G59</f>
        <v>755.2</v>
      </c>
    </row>
    <row r="60" spans="1:8" ht="14.1" customHeight="1">
      <c r="A60" s="292"/>
      <c r="B60" s="309" t="s">
        <v>98</v>
      </c>
      <c r="C60" s="298" t="s">
        <v>74</v>
      </c>
      <c r="D60" s="135">
        <v>0</v>
      </c>
      <c r="E60" s="135">
        <v>4.88</v>
      </c>
      <c r="F60" s="135">
        <v>0</v>
      </c>
      <c r="G60" s="297">
        <f t="shared" si="3"/>
        <v>4.88</v>
      </c>
      <c r="H60" s="289">
        <f>G60</f>
        <v>4.88</v>
      </c>
    </row>
    <row r="61" spans="1:8" ht="14.1" customHeight="1">
      <c r="A61" s="292"/>
      <c r="B61" s="309"/>
      <c r="C61" s="298"/>
      <c r="D61" s="135"/>
      <c r="E61" s="135"/>
      <c r="F61" s="135"/>
      <c r="G61" s="297"/>
      <c r="H61" s="289"/>
    </row>
    <row r="62" spans="1:8" ht="14.1" customHeight="1">
      <c r="A62" s="292" t="s">
        <v>88</v>
      </c>
      <c r="B62" s="137" t="s">
        <v>181</v>
      </c>
      <c r="C62" s="298" t="s">
        <v>74</v>
      </c>
      <c r="D62" s="135">
        <v>0</v>
      </c>
      <c r="E62" s="135">
        <v>24.98</v>
      </c>
      <c r="F62" s="135">
        <v>48.01</v>
      </c>
      <c r="G62" s="297">
        <f t="shared" si="3"/>
        <v>72.989999999999995</v>
      </c>
      <c r="H62" s="289"/>
    </row>
    <row r="63" spans="1:8" ht="14.1" customHeight="1">
      <c r="A63" s="292" t="s">
        <v>99</v>
      </c>
      <c r="B63" s="137"/>
      <c r="C63" s="298" t="s">
        <v>84</v>
      </c>
      <c r="D63" s="135">
        <v>0</v>
      </c>
      <c r="E63" s="135">
        <v>29.31</v>
      </c>
      <c r="F63" s="135">
        <v>55.72</v>
      </c>
      <c r="G63" s="297">
        <f t="shared" si="3"/>
        <v>85.03</v>
      </c>
      <c r="H63" s="289">
        <f>G62+G63</f>
        <v>158.01999999999998</v>
      </c>
    </row>
    <row r="64" spans="1:8" ht="14.1" customHeight="1">
      <c r="A64" s="292"/>
      <c r="B64" s="137" t="s">
        <v>319</v>
      </c>
      <c r="C64" s="298" t="s">
        <v>72</v>
      </c>
      <c r="D64" s="135">
        <v>0</v>
      </c>
      <c r="E64" s="135">
        <v>0</v>
      </c>
      <c r="F64" s="135">
        <v>0.43</v>
      </c>
      <c r="G64" s="297">
        <f>SUM(D64:F64)</f>
        <v>0.43</v>
      </c>
      <c r="H64" s="289"/>
    </row>
    <row r="65" spans="1:8" ht="14.1" customHeight="1">
      <c r="A65" s="292"/>
      <c r="B65" s="137"/>
      <c r="C65" s="298" t="s">
        <v>74</v>
      </c>
      <c r="D65" s="135">
        <v>0</v>
      </c>
      <c r="E65" s="135">
        <v>0</v>
      </c>
      <c r="F65" s="135">
        <v>317.74</v>
      </c>
      <c r="G65" s="297">
        <f>SUM(D65:F65)</f>
        <v>317.74</v>
      </c>
      <c r="H65" s="289"/>
    </row>
    <row r="66" spans="1:8" ht="14.1" customHeight="1">
      <c r="A66" s="292"/>
      <c r="B66" s="137"/>
      <c r="C66" s="298" t="s">
        <v>84</v>
      </c>
      <c r="D66" s="135">
        <v>0</v>
      </c>
      <c r="E66" s="135">
        <v>0</v>
      </c>
      <c r="F66" s="135">
        <v>74.260000000000005</v>
      </c>
      <c r="G66" s="297">
        <f>SUM(D66:F66)</f>
        <v>74.260000000000005</v>
      </c>
      <c r="H66" s="289">
        <f>G64+G65+G66</f>
        <v>392.43</v>
      </c>
    </row>
    <row r="67" spans="1:8" ht="14.1" customHeight="1">
      <c r="A67" s="292"/>
      <c r="B67" s="137" t="s">
        <v>100</v>
      </c>
      <c r="C67" s="298" t="s">
        <v>74</v>
      </c>
      <c r="D67" s="135">
        <v>0</v>
      </c>
      <c r="E67" s="135">
        <v>6.48</v>
      </c>
      <c r="F67" s="135">
        <v>12.94</v>
      </c>
      <c r="G67" s="297">
        <f t="shared" si="3"/>
        <v>19.420000000000002</v>
      </c>
      <c r="H67" s="289"/>
    </row>
    <row r="68" spans="1:8" ht="14.1" customHeight="1">
      <c r="A68" s="292"/>
      <c r="B68" s="137"/>
      <c r="C68" s="298" t="s">
        <v>84</v>
      </c>
      <c r="D68" s="135">
        <v>0</v>
      </c>
      <c r="E68" s="135">
        <v>18.14</v>
      </c>
      <c r="F68" s="135">
        <v>36.11</v>
      </c>
      <c r="G68" s="297">
        <f t="shared" si="3"/>
        <v>54.25</v>
      </c>
      <c r="H68" s="289">
        <f>G67+G68</f>
        <v>73.67</v>
      </c>
    </row>
    <row r="69" spans="1:8" ht="14.1" customHeight="1">
      <c r="A69" s="292"/>
      <c r="B69" s="137" t="s">
        <v>275</v>
      </c>
      <c r="C69" s="298" t="s">
        <v>84</v>
      </c>
      <c r="D69" s="135">
        <v>0</v>
      </c>
      <c r="E69" s="135">
        <v>233.22</v>
      </c>
      <c r="F69" s="135">
        <v>295.3</v>
      </c>
      <c r="G69" s="297">
        <f>SUM(D69:F69)</f>
        <v>528.52</v>
      </c>
      <c r="H69" s="289">
        <f>G69</f>
        <v>528.52</v>
      </c>
    </row>
    <row r="70" spans="1:8" ht="14.1" customHeight="1">
      <c r="A70" s="292"/>
      <c r="B70" s="137" t="s">
        <v>101</v>
      </c>
      <c r="C70" s="298" t="s">
        <v>74</v>
      </c>
      <c r="D70" s="135">
        <v>0</v>
      </c>
      <c r="E70" s="135">
        <v>21.05</v>
      </c>
      <c r="F70" s="135">
        <v>43.9</v>
      </c>
      <c r="G70" s="297">
        <f t="shared" si="3"/>
        <v>64.95</v>
      </c>
      <c r="H70" s="289"/>
    </row>
    <row r="71" spans="1:8" ht="14.1" customHeight="1">
      <c r="A71" s="292"/>
      <c r="B71" s="137"/>
      <c r="C71" s="298" t="s">
        <v>84</v>
      </c>
      <c r="D71" s="135">
        <v>0</v>
      </c>
      <c r="E71" s="135">
        <v>26.03</v>
      </c>
      <c r="F71" s="135">
        <v>42.21</v>
      </c>
      <c r="G71" s="297">
        <f t="shared" si="3"/>
        <v>68.240000000000009</v>
      </c>
      <c r="H71" s="289">
        <f>G70+G71</f>
        <v>133.19</v>
      </c>
    </row>
    <row r="72" spans="1:8" ht="14.1" customHeight="1">
      <c r="A72" s="292" t="s">
        <v>424</v>
      </c>
      <c r="B72" s="137" t="s">
        <v>267</v>
      </c>
      <c r="C72" s="298" t="s">
        <v>84</v>
      </c>
      <c r="D72" s="135">
        <v>0</v>
      </c>
      <c r="E72" s="135">
        <v>0</v>
      </c>
      <c r="F72" s="135">
        <v>574.04999999999995</v>
      </c>
      <c r="G72" s="297">
        <f>SUM(D72:F72)</f>
        <v>574.04999999999995</v>
      </c>
      <c r="H72" s="289">
        <f>G72</f>
        <v>574.04999999999995</v>
      </c>
    </row>
    <row r="73" spans="1:8" ht="14.1" customHeight="1">
      <c r="A73" s="292"/>
      <c r="B73" s="175" t="s">
        <v>103</v>
      </c>
      <c r="C73" s="312"/>
      <c r="D73" s="313">
        <f>SUM(D42:D72)</f>
        <v>0</v>
      </c>
      <c r="E73" s="313">
        <f>SUM(E42:E72)</f>
        <v>19913.439999999995</v>
      </c>
      <c r="F73" s="313">
        <f>SUM(F42:F72)</f>
        <v>4780.46</v>
      </c>
      <c r="G73" s="313">
        <f>SUM(G42:G72)</f>
        <v>24693.9</v>
      </c>
      <c r="H73" s="301">
        <f>SUM(H42:H72)</f>
        <v>24693.899999999998</v>
      </c>
    </row>
    <row r="74" spans="1:8" ht="14.1" customHeight="1">
      <c r="A74" s="314" t="s">
        <v>102</v>
      </c>
      <c r="B74" s="137"/>
      <c r="C74" s="298"/>
      <c r="D74" s="135"/>
      <c r="E74" s="135"/>
      <c r="F74" s="135"/>
      <c r="G74" s="297"/>
      <c r="H74" s="289"/>
    </row>
    <row r="75" spans="1:8" ht="14.1" customHeight="1">
      <c r="A75" s="292" t="s">
        <v>104</v>
      </c>
      <c r="B75" s="137" t="s">
        <v>276</v>
      </c>
      <c r="C75" s="298" t="s">
        <v>84</v>
      </c>
      <c r="D75" s="135">
        <v>0</v>
      </c>
      <c r="E75" s="135">
        <v>48.28</v>
      </c>
      <c r="F75" s="135">
        <v>76.34</v>
      </c>
      <c r="G75" s="297">
        <f t="shared" ref="G75:G89" si="4">SUM(D75:F75)</f>
        <v>124.62</v>
      </c>
      <c r="H75" s="289">
        <f>G75</f>
        <v>124.62</v>
      </c>
    </row>
    <row r="76" spans="1:8" ht="14.1" customHeight="1">
      <c r="A76" s="292"/>
      <c r="B76" s="137" t="s">
        <v>302</v>
      </c>
      <c r="C76" s="298" t="s">
        <v>84</v>
      </c>
      <c r="D76" s="135">
        <v>0</v>
      </c>
      <c r="E76" s="135">
        <v>0</v>
      </c>
      <c r="F76" s="135">
        <v>469.58</v>
      </c>
      <c r="G76" s="297">
        <f t="shared" si="4"/>
        <v>469.58</v>
      </c>
      <c r="H76" s="289">
        <f>G76</f>
        <v>469.58</v>
      </c>
    </row>
    <row r="77" spans="1:8" ht="14.1" customHeight="1">
      <c r="A77" s="292"/>
      <c r="B77" s="137" t="s">
        <v>105</v>
      </c>
      <c r="C77" s="298" t="s">
        <v>84</v>
      </c>
      <c r="D77" s="135">
        <v>0</v>
      </c>
      <c r="E77" s="135">
        <v>23.92</v>
      </c>
      <c r="F77" s="135">
        <v>28.79</v>
      </c>
      <c r="G77" s="297">
        <f t="shared" si="4"/>
        <v>52.71</v>
      </c>
      <c r="H77" s="289">
        <f>G77</f>
        <v>52.71</v>
      </c>
    </row>
    <row r="78" spans="1:8" ht="14.1" customHeight="1">
      <c r="A78" s="292"/>
      <c r="B78" s="137" t="s">
        <v>277</v>
      </c>
      <c r="C78" s="298" t="s">
        <v>84</v>
      </c>
      <c r="D78" s="135">
        <v>0</v>
      </c>
      <c r="E78" s="135">
        <v>96.63</v>
      </c>
      <c r="F78" s="135">
        <v>167.3</v>
      </c>
      <c r="G78" s="297">
        <f t="shared" si="4"/>
        <v>263.93</v>
      </c>
      <c r="H78" s="289">
        <f>G78</f>
        <v>263.93</v>
      </c>
    </row>
    <row r="79" spans="1:8" ht="14.1" customHeight="1">
      <c r="A79" s="292"/>
      <c r="B79" s="137" t="s">
        <v>320</v>
      </c>
      <c r="C79" s="298" t="s">
        <v>74</v>
      </c>
      <c r="D79" s="135">
        <v>0</v>
      </c>
      <c r="E79" s="135">
        <v>0</v>
      </c>
      <c r="F79" s="135">
        <v>1.54</v>
      </c>
      <c r="G79" s="297">
        <f t="shared" si="4"/>
        <v>1.54</v>
      </c>
      <c r="H79" s="289"/>
    </row>
    <row r="80" spans="1:8" ht="14.1" customHeight="1">
      <c r="A80" s="292"/>
      <c r="B80" s="137"/>
      <c r="C80" s="298" t="s">
        <v>84</v>
      </c>
      <c r="D80" s="135">
        <v>0</v>
      </c>
      <c r="E80" s="135">
        <v>0</v>
      </c>
      <c r="F80" s="135">
        <v>467.22</v>
      </c>
      <c r="G80" s="297">
        <f t="shared" si="4"/>
        <v>467.22</v>
      </c>
      <c r="H80" s="289">
        <f>G79+G80</f>
        <v>468.76000000000005</v>
      </c>
    </row>
    <row r="81" spans="1:8" ht="14.1" customHeight="1">
      <c r="A81" s="292"/>
      <c r="B81" s="137" t="s">
        <v>383</v>
      </c>
      <c r="C81" s="298" t="s">
        <v>84</v>
      </c>
      <c r="D81" s="135">
        <v>0</v>
      </c>
      <c r="E81" s="135">
        <v>0</v>
      </c>
      <c r="F81" s="135">
        <v>221.9</v>
      </c>
      <c r="G81" s="297">
        <f t="shared" si="4"/>
        <v>221.9</v>
      </c>
      <c r="H81" s="289">
        <f t="shared" ref="H81:H89" si="5">G81</f>
        <v>221.9</v>
      </c>
    </row>
    <row r="82" spans="1:8" ht="14.1" customHeight="1">
      <c r="A82" s="292"/>
      <c r="B82" s="137" t="s">
        <v>332</v>
      </c>
      <c r="C82" s="298" t="s">
        <v>84</v>
      </c>
      <c r="D82" s="135">
        <v>0</v>
      </c>
      <c r="E82" s="135">
        <v>0</v>
      </c>
      <c r="F82" s="135">
        <v>379.91</v>
      </c>
      <c r="G82" s="297">
        <f t="shared" si="4"/>
        <v>379.91</v>
      </c>
      <c r="H82" s="289">
        <f t="shared" si="5"/>
        <v>379.91</v>
      </c>
    </row>
    <row r="83" spans="1:8" ht="14.1" customHeight="1">
      <c r="A83" s="292"/>
      <c r="B83" s="137" t="s">
        <v>407</v>
      </c>
      <c r="C83" s="298" t="s">
        <v>84</v>
      </c>
      <c r="D83" s="135">
        <v>0</v>
      </c>
      <c r="E83" s="135">
        <v>0</v>
      </c>
      <c r="F83" s="135">
        <v>259.77</v>
      </c>
      <c r="G83" s="297">
        <f t="shared" si="4"/>
        <v>259.77</v>
      </c>
      <c r="H83" s="289">
        <f t="shared" si="5"/>
        <v>259.77</v>
      </c>
    </row>
    <row r="84" spans="1:8" ht="14.1" customHeight="1">
      <c r="A84" s="292"/>
      <c r="B84" s="137" t="s">
        <v>469</v>
      </c>
      <c r="C84" s="298" t="s">
        <v>84</v>
      </c>
      <c r="D84" s="135">
        <v>0</v>
      </c>
      <c r="E84" s="135">
        <v>0</v>
      </c>
      <c r="F84" s="135">
        <v>501.69</v>
      </c>
      <c r="G84" s="297">
        <f>SUM(D84:F84)</f>
        <v>501.69</v>
      </c>
      <c r="H84" s="289">
        <f>G84</f>
        <v>501.69</v>
      </c>
    </row>
    <row r="85" spans="1:8" ht="14.1" customHeight="1">
      <c r="A85" s="292"/>
      <c r="B85" s="137" t="s">
        <v>470</v>
      </c>
      <c r="C85" s="298" t="s">
        <v>84</v>
      </c>
      <c r="D85" s="135">
        <v>0</v>
      </c>
      <c r="E85" s="135">
        <v>0</v>
      </c>
      <c r="F85" s="135">
        <v>534.16999999999996</v>
      </c>
      <c r="G85" s="297">
        <f>SUM(D85:F85)</f>
        <v>534.16999999999996</v>
      </c>
      <c r="H85" s="289">
        <f>G85</f>
        <v>534.16999999999996</v>
      </c>
    </row>
    <row r="86" spans="1:8" ht="14.1" customHeight="1">
      <c r="A86" s="292" t="s">
        <v>291</v>
      </c>
      <c r="B86" s="137" t="s">
        <v>292</v>
      </c>
      <c r="C86" s="298" t="s">
        <v>84</v>
      </c>
      <c r="D86" s="135">
        <v>70.61</v>
      </c>
      <c r="E86" s="135">
        <v>76.41</v>
      </c>
      <c r="F86" s="135">
        <v>817.95</v>
      </c>
      <c r="G86" s="297">
        <f t="shared" si="4"/>
        <v>964.97</v>
      </c>
      <c r="H86" s="289">
        <f t="shared" si="5"/>
        <v>964.97</v>
      </c>
    </row>
    <row r="87" spans="1:8" ht="14.1" customHeight="1">
      <c r="A87" s="292"/>
      <c r="B87" s="137" t="s">
        <v>445</v>
      </c>
      <c r="C87" s="298" t="s">
        <v>74</v>
      </c>
      <c r="D87" s="135">
        <v>0</v>
      </c>
      <c r="E87" s="135">
        <v>2.34</v>
      </c>
      <c r="F87" s="135">
        <v>0</v>
      </c>
      <c r="G87" s="297">
        <f t="shared" si="4"/>
        <v>2.34</v>
      </c>
      <c r="H87" s="289">
        <f t="shared" si="5"/>
        <v>2.34</v>
      </c>
    </row>
    <row r="88" spans="1:8" ht="14.1" customHeight="1">
      <c r="A88" s="292"/>
      <c r="B88" s="137"/>
      <c r="C88" s="298" t="s">
        <v>84</v>
      </c>
      <c r="D88" s="135">
        <v>0</v>
      </c>
      <c r="E88" s="135">
        <v>68.78</v>
      </c>
      <c r="F88" s="135">
        <v>0</v>
      </c>
      <c r="G88" s="297">
        <f t="shared" si="4"/>
        <v>68.78</v>
      </c>
      <c r="H88" s="289">
        <f t="shared" si="5"/>
        <v>68.78</v>
      </c>
    </row>
    <row r="89" spans="1:8" ht="14.1" customHeight="1">
      <c r="A89" s="292" t="s">
        <v>293</v>
      </c>
      <c r="B89" s="137" t="s">
        <v>294</v>
      </c>
      <c r="C89" s="298" t="s">
        <v>84</v>
      </c>
      <c r="D89" s="135">
        <v>0</v>
      </c>
      <c r="E89" s="135">
        <v>0</v>
      </c>
      <c r="F89" s="135">
        <v>20.239999999999998</v>
      </c>
      <c r="G89" s="297">
        <f t="shared" si="4"/>
        <v>20.239999999999998</v>
      </c>
      <c r="H89" s="289">
        <f t="shared" si="5"/>
        <v>20.239999999999998</v>
      </c>
    </row>
    <row r="90" spans="1:8" s="103" customFormat="1" ht="14.1" customHeight="1">
      <c r="A90" s="292"/>
      <c r="B90" s="175" t="s">
        <v>102</v>
      </c>
      <c r="C90" s="315"/>
      <c r="D90" s="313">
        <f>SUM(D75:D89)</f>
        <v>70.61</v>
      </c>
      <c r="E90" s="313">
        <f>SUM(E75:E89)</f>
        <v>316.36</v>
      </c>
      <c r="F90" s="313">
        <f>SUM(F75:F89)</f>
        <v>3946.4000000000005</v>
      </c>
      <c r="G90" s="313">
        <f>SUM(G75:G89)</f>
        <v>4333.37</v>
      </c>
      <c r="H90" s="301">
        <f>SUM(H75:H89)</f>
        <v>4333.37</v>
      </c>
    </row>
    <row r="91" spans="1:8" s="168" customFormat="1" ht="14.1" customHeight="1">
      <c r="A91" s="170" t="s">
        <v>121</v>
      </c>
      <c r="B91" s="299"/>
      <c r="C91" s="300"/>
      <c r="D91" s="167">
        <f>D38+D73+D90</f>
        <v>5475.9999999999991</v>
      </c>
      <c r="E91" s="167">
        <f>E38+E73+E90</f>
        <v>21412.159999999996</v>
      </c>
      <c r="F91" s="167">
        <f>F38+F73+F90</f>
        <v>10635.490000000002</v>
      </c>
      <c r="G91" s="167">
        <f>G38+G73+G90</f>
        <v>37523.65</v>
      </c>
      <c r="H91" s="301">
        <f>H38+H73+H90</f>
        <v>37523.65</v>
      </c>
    </row>
    <row r="92" spans="1:8" ht="14.1" customHeight="1">
      <c r="A92" s="295" t="s">
        <v>16</v>
      </c>
      <c r="B92" s="295"/>
      <c r="C92" s="296"/>
      <c r="D92" s="135"/>
      <c r="E92" s="135"/>
      <c r="F92" s="135"/>
      <c r="G92" s="297"/>
      <c r="H92" s="289"/>
    </row>
    <row r="93" spans="1:8" ht="14.1" customHeight="1">
      <c r="A93" s="292" t="s">
        <v>48</v>
      </c>
      <c r="B93" s="137" t="s">
        <v>278</v>
      </c>
      <c r="C93" s="298" t="s">
        <v>72</v>
      </c>
      <c r="D93" s="135">
        <v>0</v>
      </c>
      <c r="E93" s="135">
        <v>12.33</v>
      </c>
      <c r="F93" s="135">
        <v>0</v>
      </c>
      <c r="G93" s="297">
        <f t="shared" ref="G93:G112" si="6">SUM(D93:F93)</f>
        <v>12.33</v>
      </c>
      <c r="H93" s="289">
        <f>G93</f>
        <v>12.33</v>
      </c>
    </row>
    <row r="94" spans="1:8" ht="14.1" customHeight="1">
      <c r="A94" s="292"/>
      <c r="B94" s="137" t="s">
        <v>123</v>
      </c>
      <c r="C94" s="298" t="s">
        <v>72</v>
      </c>
      <c r="D94" s="135">
        <v>0</v>
      </c>
      <c r="E94" s="135">
        <v>0</v>
      </c>
      <c r="F94" s="135">
        <v>1.87</v>
      </c>
      <c r="G94" s="297">
        <f t="shared" si="6"/>
        <v>1.87</v>
      </c>
      <c r="H94" s="289">
        <f>G94</f>
        <v>1.87</v>
      </c>
    </row>
    <row r="95" spans="1:8" ht="14.1" customHeight="1">
      <c r="A95" s="292"/>
      <c r="B95" s="137" t="s">
        <v>279</v>
      </c>
      <c r="C95" s="298" t="s">
        <v>72</v>
      </c>
      <c r="D95" s="135">
        <v>0</v>
      </c>
      <c r="E95" s="135">
        <v>0</v>
      </c>
      <c r="F95" s="135">
        <v>13.74</v>
      </c>
      <c r="G95" s="297">
        <f t="shared" si="6"/>
        <v>13.74</v>
      </c>
      <c r="H95" s="289"/>
    </row>
    <row r="96" spans="1:8" ht="14.1" customHeight="1">
      <c r="A96" s="292"/>
      <c r="B96" s="137"/>
      <c r="C96" s="298" t="s">
        <v>74</v>
      </c>
      <c r="D96" s="135">
        <v>0</v>
      </c>
      <c r="E96" s="135">
        <v>0</v>
      </c>
      <c r="F96" s="135">
        <v>5.37</v>
      </c>
      <c r="G96" s="297">
        <f t="shared" si="6"/>
        <v>5.37</v>
      </c>
      <c r="H96" s="289">
        <f>G95+G96</f>
        <v>19.11</v>
      </c>
    </row>
    <row r="97" spans="1:8" ht="14.1" customHeight="1">
      <c r="A97" s="292"/>
      <c r="B97" s="137" t="s">
        <v>126</v>
      </c>
      <c r="C97" s="298" t="s">
        <v>72</v>
      </c>
      <c r="D97" s="135">
        <v>0</v>
      </c>
      <c r="E97" s="135">
        <v>0.49</v>
      </c>
      <c r="F97" s="135">
        <v>0</v>
      </c>
      <c r="G97" s="297">
        <f t="shared" si="6"/>
        <v>0.49</v>
      </c>
      <c r="H97" s="289">
        <f>G97</f>
        <v>0.49</v>
      </c>
    </row>
    <row r="98" spans="1:8" ht="14.1" customHeight="1">
      <c r="A98" s="292"/>
      <c r="B98" s="137" t="s">
        <v>196</v>
      </c>
      <c r="C98" s="298" t="s">
        <v>72</v>
      </c>
      <c r="D98" s="135">
        <v>0</v>
      </c>
      <c r="E98" s="135">
        <v>0</v>
      </c>
      <c r="F98" s="135">
        <v>35.58</v>
      </c>
      <c r="G98" s="297">
        <f t="shared" si="6"/>
        <v>35.58</v>
      </c>
      <c r="H98" s="289">
        <f>G98</f>
        <v>35.58</v>
      </c>
    </row>
    <row r="99" spans="1:8" ht="14.1" customHeight="1">
      <c r="A99" s="292"/>
      <c r="B99" s="137" t="s">
        <v>107</v>
      </c>
      <c r="C99" s="298" t="s">
        <v>72</v>
      </c>
      <c r="D99" s="135">
        <v>77.83</v>
      </c>
      <c r="E99" s="135">
        <v>0</v>
      </c>
      <c r="F99" s="135">
        <v>0</v>
      </c>
      <c r="G99" s="297">
        <f t="shared" si="6"/>
        <v>77.83</v>
      </c>
      <c r="H99" s="289">
        <f>G99</f>
        <v>77.83</v>
      </c>
    </row>
    <row r="100" spans="1:8" ht="14.1" customHeight="1">
      <c r="A100" s="292"/>
      <c r="B100" s="137" t="s">
        <v>110</v>
      </c>
      <c r="C100" s="298" t="s">
        <v>9</v>
      </c>
      <c r="D100" s="135">
        <v>0</v>
      </c>
      <c r="E100" s="135">
        <v>0</v>
      </c>
      <c r="F100" s="135">
        <v>3.9</v>
      </c>
      <c r="G100" s="297">
        <f t="shared" si="6"/>
        <v>3.9</v>
      </c>
      <c r="H100" s="289">
        <f>G100</f>
        <v>3.9</v>
      </c>
    </row>
    <row r="101" spans="1:8" ht="14.1" customHeight="1">
      <c r="A101" s="292"/>
      <c r="B101" s="137"/>
      <c r="C101" s="298"/>
      <c r="D101" s="135"/>
      <c r="E101" s="135"/>
      <c r="F101" s="135"/>
      <c r="G101" s="297"/>
      <c r="H101" s="136" t="s">
        <v>393</v>
      </c>
    </row>
    <row r="102" spans="1:8" ht="13.9" customHeight="1">
      <c r="A102" s="292" t="s">
        <v>48</v>
      </c>
      <c r="B102" s="137" t="s">
        <v>197</v>
      </c>
      <c r="C102" s="298" t="s">
        <v>9</v>
      </c>
      <c r="D102" s="135">
        <v>0</v>
      </c>
      <c r="E102" s="135">
        <v>0</v>
      </c>
      <c r="F102" s="135">
        <v>25.26</v>
      </c>
      <c r="G102" s="297">
        <f t="shared" si="6"/>
        <v>25.26</v>
      </c>
      <c r="H102" s="289"/>
    </row>
    <row r="103" spans="1:8" ht="13.9" customHeight="1">
      <c r="A103" s="292"/>
      <c r="B103" s="137"/>
      <c r="C103" s="298" t="s">
        <v>74</v>
      </c>
      <c r="D103" s="135">
        <v>0</v>
      </c>
      <c r="E103" s="135">
        <v>0</v>
      </c>
      <c r="F103" s="135">
        <v>19.38</v>
      </c>
      <c r="G103" s="297">
        <f>SUM(D103:F103)</f>
        <v>19.38</v>
      </c>
      <c r="H103" s="289">
        <f>G102+G103</f>
        <v>44.64</v>
      </c>
    </row>
    <row r="104" spans="1:8" ht="13.9" customHeight="1">
      <c r="A104" s="292"/>
      <c r="B104" s="137" t="s">
        <v>295</v>
      </c>
      <c r="C104" s="298" t="s">
        <v>9</v>
      </c>
      <c r="D104" s="135">
        <v>0</v>
      </c>
      <c r="E104" s="135">
        <v>39.44</v>
      </c>
      <c r="F104" s="135">
        <v>0</v>
      </c>
      <c r="G104" s="297">
        <f>SUM(D104:F104)</f>
        <v>39.44</v>
      </c>
      <c r="H104" s="289">
        <f>G104</f>
        <v>39.44</v>
      </c>
    </row>
    <row r="105" spans="1:8" ht="13.9" customHeight="1">
      <c r="A105" s="292"/>
      <c r="B105" s="137" t="s">
        <v>153</v>
      </c>
      <c r="C105" s="298" t="s">
        <v>9</v>
      </c>
      <c r="D105" s="135">
        <v>43.28</v>
      </c>
      <c r="E105" s="135">
        <v>0</v>
      </c>
      <c r="F105" s="135">
        <v>0</v>
      </c>
      <c r="G105" s="297">
        <f t="shared" si="6"/>
        <v>43.28</v>
      </c>
      <c r="H105" s="289"/>
    </row>
    <row r="106" spans="1:8" ht="13.9" customHeight="1">
      <c r="A106" s="292"/>
      <c r="B106" s="137"/>
      <c r="C106" s="298" t="s">
        <v>74</v>
      </c>
      <c r="D106" s="135">
        <v>55.84</v>
      </c>
      <c r="E106" s="135">
        <v>0</v>
      </c>
      <c r="F106" s="135">
        <v>0</v>
      </c>
      <c r="G106" s="297">
        <f t="shared" si="6"/>
        <v>55.84</v>
      </c>
      <c r="H106" s="289">
        <f>G105+G106</f>
        <v>99.12</v>
      </c>
    </row>
    <row r="107" spans="1:8" ht="13.9" customHeight="1">
      <c r="A107" s="292"/>
      <c r="B107" s="137" t="s">
        <v>271</v>
      </c>
      <c r="C107" s="298" t="s">
        <v>72</v>
      </c>
      <c r="D107" s="135">
        <v>0</v>
      </c>
      <c r="E107" s="135">
        <v>0.1</v>
      </c>
      <c r="F107" s="135">
        <v>0.41</v>
      </c>
      <c r="G107" s="297">
        <f t="shared" si="6"/>
        <v>0.51</v>
      </c>
      <c r="H107" s="289">
        <f>G107</f>
        <v>0.51</v>
      </c>
    </row>
    <row r="108" spans="1:8" ht="13.9" customHeight="1">
      <c r="A108" s="292"/>
      <c r="B108" s="137" t="s">
        <v>124</v>
      </c>
      <c r="C108" s="298" t="s">
        <v>72</v>
      </c>
      <c r="D108" s="135">
        <v>2.8</v>
      </c>
      <c r="E108" s="135">
        <v>0</v>
      </c>
      <c r="F108" s="135">
        <v>0</v>
      </c>
      <c r="G108" s="297">
        <f t="shared" si="6"/>
        <v>2.8</v>
      </c>
      <c r="H108" s="289">
        <f>G108</f>
        <v>2.8</v>
      </c>
    </row>
    <row r="109" spans="1:8" ht="13.9" customHeight="1">
      <c r="A109" s="292"/>
      <c r="B109" s="137" t="s">
        <v>270</v>
      </c>
      <c r="C109" s="298" t="s">
        <v>72</v>
      </c>
      <c r="D109" s="135">
        <v>0</v>
      </c>
      <c r="E109" s="135">
        <v>0</v>
      </c>
      <c r="F109" s="135">
        <v>52.85</v>
      </c>
      <c r="G109" s="297">
        <f t="shared" si="6"/>
        <v>52.85</v>
      </c>
      <c r="H109" s="289"/>
    </row>
    <row r="110" spans="1:8" ht="13.9" customHeight="1">
      <c r="A110" s="292"/>
      <c r="B110" s="137"/>
      <c r="C110" s="298" t="s">
        <v>74</v>
      </c>
      <c r="D110" s="135">
        <v>0</v>
      </c>
      <c r="E110" s="135">
        <v>0</v>
      </c>
      <c r="F110" s="135">
        <v>0.92</v>
      </c>
      <c r="G110" s="297">
        <f>SUM(D110:F110)</f>
        <v>0.92</v>
      </c>
      <c r="H110" s="289">
        <f>G109+G110</f>
        <v>53.77</v>
      </c>
    </row>
    <row r="111" spans="1:8" ht="13.9" customHeight="1">
      <c r="A111" s="292"/>
      <c r="B111" s="137" t="s">
        <v>268</v>
      </c>
      <c r="C111" s="298" t="s">
        <v>72</v>
      </c>
      <c r="D111" s="135">
        <v>0</v>
      </c>
      <c r="E111" s="135">
        <v>57.53</v>
      </c>
      <c r="F111" s="135">
        <v>0</v>
      </c>
      <c r="G111" s="297">
        <f t="shared" si="6"/>
        <v>57.53</v>
      </c>
      <c r="H111" s="289"/>
    </row>
    <row r="112" spans="1:8" ht="13.9" customHeight="1">
      <c r="A112" s="292"/>
      <c r="B112" s="137"/>
      <c r="C112" s="298" t="s">
        <v>74</v>
      </c>
      <c r="D112" s="135">
        <v>0</v>
      </c>
      <c r="E112" s="135">
        <v>67.34</v>
      </c>
      <c r="F112" s="135">
        <v>0</v>
      </c>
      <c r="G112" s="297">
        <f t="shared" si="6"/>
        <v>67.34</v>
      </c>
      <c r="H112" s="289">
        <f>G111+G112</f>
        <v>124.87</v>
      </c>
    </row>
    <row r="113" spans="1:8" ht="13.9" customHeight="1">
      <c r="A113" s="292"/>
      <c r="B113" s="137" t="s">
        <v>154</v>
      </c>
      <c r="C113" s="298" t="s">
        <v>72</v>
      </c>
      <c r="D113" s="135">
        <v>0</v>
      </c>
      <c r="E113" s="135">
        <v>0</v>
      </c>
      <c r="F113" s="135">
        <v>1.76</v>
      </c>
      <c r="G113" s="297">
        <f t="shared" ref="G113:G145" si="7">SUM(D113:F113)</f>
        <v>1.76</v>
      </c>
      <c r="H113" s="289">
        <f>G113</f>
        <v>1.76</v>
      </c>
    </row>
    <row r="114" spans="1:8" ht="13.9" customHeight="1">
      <c r="A114" s="292"/>
      <c r="B114" s="137" t="s">
        <v>111</v>
      </c>
      <c r="C114" s="298" t="s">
        <v>9</v>
      </c>
      <c r="D114" s="135">
        <v>0</v>
      </c>
      <c r="E114" s="135">
        <v>0</v>
      </c>
      <c r="F114" s="135">
        <v>36.979999999999997</v>
      </c>
      <c r="G114" s="297">
        <f t="shared" si="7"/>
        <v>36.979999999999997</v>
      </c>
      <c r="H114" s="289">
        <f>G114</f>
        <v>36.979999999999997</v>
      </c>
    </row>
    <row r="115" spans="1:8" ht="13.9" customHeight="1">
      <c r="A115" s="292"/>
      <c r="B115" s="137" t="s">
        <v>130</v>
      </c>
      <c r="C115" s="298" t="s">
        <v>72</v>
      </c>
      <c r="D115" s="135">
        <v>0</v>
      </c>
      <c r="E115" s="135">
        <v>0.65</v>
      </c>
      <c r="F115" s="135">
        <v>0</v>
      </c>
      <c r="G115" s="297">
        <f t="shared" si="7"/>
        <v>0.65</v>
      </c>
      <c r="H115" s="289">
        <f>G115</f>
        <v>0.65</v>
      </c>
    </row>
    <row r="116" spans="1:8" ht="13.9" customHeight="1">
      <c r="A116" s="292"/>
      <c r="B116" s="137" t="s">
        <v>112</v>
      </c>
      <c r="C116" s="298" t="s">
        <v>9</v>
      </c>
      <c r="D116" s="135">
        <v>0</v>
      </c>
      <c r="E116" s="135">
        <v>26.48</v>
      </c>
      <c r="F116" s="135">
        <v>8.99</v>
      </c>
      <c r="G116" s="297">
        <f t="shared" si="7"/>
        <v>35.47</v>
      </c>
      <c r="H116" s="289">
        <f>G116</f>
        <v>35.47</v>
      </c>
    </row>
    <row r="117" spans="1:8" ht="13.9" customHeight="1">
      <c r="A117" s="292"/>
      <c r="B117" s="137" t="s">
        <v>195</v>
      </c>
      <c r="C117" s="298" t="s">
        <v>74</v>
      </c>
      <c r="D117" s="135">
        <v>0</v>
      </c>
      <c r="E117" s="135">
        <v>0</v>
      </c>
      <c r="F117" s="135">
        <v>24.81</v>
      </c>
      <c r="G117" s="297">
        <f t="shared" si="7"/>
        <v>24.81</v>
      </c>
      <c r="H117" s="289">
        <f>G117</f>
        <v>24.81</v>
      </c>
    </row>
    <row r="118" spans="1:8" ht="13.9" customHeight="1">
      <c r="A118" s="292"/>
      <c r="B118" s="137" t="s">
        <v>108</v>
      </c>
      <c r="C118" s="298" t="s">
        <v>72</v>
      </c>
      <c r="D118" s="135">
        <v>33.81</v>
      </c>
      <c r="E118" s="135">
        <v>0</v>
      </c>
      <c r="F118" s="135">
        <v>0</v>
      </c>
      <c r="G118" s="297">
        <f t="shared" si="7"/>
        <v>33.81</v>
      </c>
      <c r="H118" s="289"/>
    </row>
    <row r="119" spans="1:8" ht="13.9" customHeight="1">
      <c r="A119" s="292"/>
      <c r="B119" s="137"/>
      <c r="C119" s="298" t="s">
        <v>74</v>
      </c>
      <c r="D119" s="135">
        <v>4.3</v>
      </c>
      <c r="E119" s="135">
        <v>0</v>
      </c>
      <c r="F119" s="135">
        <v>0</v>
      </c>
      <c r="G119" s="297">
        <f t="shared" si="7"/>
        <v>4.3</v>
      </c>
      <c r="H119" s="289">
        <f>G119+G118</f>
        <v>38.11</v>
      </c>
    </row>
    <row r="120" spans="1:8" ht="13.9" customHeight="1">
      <c r="A120" s="292"/>
      <c r="B120" s="137" t="s">
        <v>109</v>
      </c>
      <c r="C120" s="298" t="s">
        <v>72</v>
      </c>
      <c r="D120" s="135">
        <v>40.65</v>
      </c>
      <c r="E120" s="135">
        <v>0</v>
      </c>
      <c r="F120" s="135">
        <v>0</v>
      </c>
      <c r="G120" s="297">
        <f t="shared" si="7"/>
        <v>40.65</v>
      </c>
      <c r="H120" s="289"/>
    </row>
    <row r="121" spans="1:8" ht="13.9" customHeight="1">
      <c r="A121" s="292"/>
      <c r="B121" s="137"/>
      <c r="C121" s="298" t="s">
        <v>74</v>
      </c>
      <c r="D121" s="135">
        <v>1</v>
      </c>
      <c r="E121" s="135">
        <v>0</v>
      </c>
      <c r="F121" s="135">
        <v>0</v>
      </c>
      <c r="G121" s="297">
        <f t="shared" si="7"/>
        <v>1</v>
      </c>
      <c r="H121" s="289">
        <f>G120+G121</f>
        <v>41.65</v>
      </c>
    </row>
    <row r="122" spans="1:8" ht="13.9" customHeight="1">
      <c r="A122" s="292"/>
      <c r="B122" s="137" t="s">
        <v>280</v>
      </c>
      <c r="C122" s="298" t="s">
        <v>74</v>
      </c>
      <c r="D122" s="135">
        <v>0</v>
      </c>
      <c r="E122" s="135">
        <v>0.22</v>
      </c>
      <c r="F122" s="135">
        <v>0</v>
      </c>
      <c r="G122" s="297">
        <f t="shared" si="7"/>
        <v>0.22</v>
      </c>
      <c r="H122" s="289">
        <f>G122</f>
        <v>0.22</v>
      </c>
    </row>
    <row r="123" spans="1:8" ht="13.9" customHeight="1">
      <c r="A123" s="292"/>
      <c r="B123" s="137" t="s">
        <v>296</v>
      </c>
      <c r="C123" s="298" t="s">
        <v>72</v>
      </c>
      <c r="D123" s="135">
        <v>0</v>
      </c>
      <c r="E123" s="135">
        <v>2.82</v>
      </c>
      <c r="F123" s="135">
        <v>7.35</v>
      </c>
      <c r="G123" s="297">
        <f t="shared" si="7"/>
        <v>10.17</v>
      </c>
      <c r="H123" s="289"/>
    </row>
    <row r="124" spans="1:8" ht="13.9" customHeight="1">
      <c r="A124" s="292"/>
      <c r="B124" s="137"/>
      <c r="C124" s="298" t="s">
        <v>74</v>
      </c>
      <c r="D124" s="135">
        <v>0</v>
      </c>
      <c r="E124" s="135">
        <v>1.06</v>
      </c>
      <c r="F124" s="135">
        <v>2.44</v>
      </c>
      <c r="G124" s="297">
        <f t="shared" si="7"/>
        <v>3.5</v>
      </c>
      <c r="H124" s="289">
        <f>G123+G124</f>
        <v>13.67</v>
      </c>
    </row>
    <row r="125" spans="1:8" ht="13.9" customHeight="1">
      <c r="A125" s="292"/>
      <c r="B125" s="137" t="s">
        <v>122</v>
      </c>
      <c r="C125" s="298" t="s">
        <v>72</v>
      </c>
      <c r="D125" s="135">
        <v>59.3</v>
      </c>
      <c r="E125" s="135">
        <v>0</v>
      </c>
      <c r="F125" s="135">
        <v>0</v>
      </c>
      <c r="G125" s="297">
        <f t="shared" si="7"/>
        <v>59.3</v>
      </c>
      <c r="H125" s="289">
        <f>G125</f>
        <v>59.3</v>
      </c>
    </row>
    <row r="126" spans="1:8" ht="13.9" customHeight="1">
      <c r="A126" s="292"/>
      <c r="B126" s="137" t="s">
        <v>281</v>
      </c>
      <c r="C126" s="298" t="s">
        <v>72</v>
      </c>
      <c r="D126" s="135">
        <v>0</v>
      </c>
      <c r="E126" s="135">
        <v>0</v>
      </c>
      <c r="F126" s="135">
        <v>0.66</v>
      </c>
      <c r="G126" s="297">
        <f t="shared" si="7"/>
        <v>0.66</v>
      </c>
      <c r="H126" s="289">
        <f>G126</f>
        <v>0.66</v>
      </c>
    </row>
    <row r="127" spans="1:8" ht="13.9" customHeight="1">
      <c r="A127" s="292"/>
      <c r="B127" s="137" t="s">
        <v>446</v>
      </c>
      <c r="C127" s="298" t="s">
        <v>72</v>
      </c>
      <c r="D127" s="135">
        <v>0</v>
      </c>
      <c r="E127" s="135">
        <v>0.96</v>
      </c>
      <c r="F127" s="135">
        <v>0</v>
      </c>
      <c r="G127" s="297">
        <f t="shared" si="7"/>
        <v>0.96</v>
      </c>
      <c r="H127" s="289"/>
    </row>
    <row r="128" spans="1:8" ht="13.9" customHeight="1">
      <c r="A128" s="292"/>
      <c r="B128" s="137"/>
      <c r="C128" s="298" t="s">
        <v>74</v>
      </c>
      <c r="D128" s="135">
        <v>0.06</v>
      </c>
      <c r="E128" s="135">
        <v>0</v>
      </c>
      <c r="F128" s="135">
        <v>0</v>
      </c>
      <c r="G128" s="297">
        <f t="shared" si="7"/>
        <v>0.06</v>
      </c>
      <c r="H128" s="289">
        <f>G127+G128</f>
        <v>1.02</v>
      </c>
    </row>
    <row r="129" spans="1:8" ht="16.149999999999999" customHeight="1">
      <c r="A129" s="292"/>
      <c r="B129" s="137" t="s">
        <v>321</v>
      </c>
      <c r="C129" s="298" t="s">
        <v>72</v>
      </c>
      <c r="D129" s="135">
        <v>0</v>
      </c>
      <c r="E129" s="135">
        <v>0</v>
      </c>
      <c r="F129" s="135">
        <v>3.7</v>
      </c>
      <c r="G129" s="297">
        <f t="shared" si="7"/>
        <v>3.7</v>
      </c>
      <c r="H129" s="289">
        <f t="shared" ref="H129:H137" si="8">G129</f>
        <v>3.7</v>
      </c>
    </row>
    <row r="130" spans="1:8" ht="16.149999999999999" customHeight="1">
      <c r="A130" s="292"/>
      <c r="B130" s="137" t="s">
        <v>282</v>
      </c>
      <c r="C130" s="298" t="s">
        <v>72</v>
      </c>
      <c r="D130" s="135">
        <v>0</v>
      </c>
      <c r="E130" s="135">
        <v>0</v>
      </c>
      <c r="F130" s="135">
        <v>1</v>
      </c>
      <c r="G130" s="297">
        <f t="shared" si="7"/>
        <v>1</v>
      </c>
      <c r="H130" s="289">
        <f t="shared" si="8"/>
        <v>1</v>
      </c>
    </row>
    <row r="131" spans="1:8" ht="16.149999999999999" customHeight="1">
      <c r="A131" s="292"/>
      <c r="B131" s="137" t="s">
        <v>127</v>
      </c>
      <c r="C131" s="298" t="s">
        <v>72</v>
      </c>
      <c r="D131" s="135">
        <v>0</v>
      </c>
      <c r="E131" s="135">
        <v>0.18</v>
      </c>
      <c r="F131" s="135">
        <v>0</v>
      </c>
      <c r="G131" s="297">
        <f t="shared" si="7"/>
        <v>0.18</v>
      </c>
      <c r="H131" s="289">
        <f t="shared" si="8"/>
        <v>0.18</v>
      </c>
    </row>
    <row r="132" spans="1:8" ht="16.149999999999999" customHeight="1">
      <c r="A132" s="292"/>
      <c r="B132" s="137" t="s">
        <v>326</v>
      </c>
      <c r="C132" s="298" t="s">
        <v>72</v>
      </c>
      <c r="D132" s="135">
        <v>0</v>
      </c>
      <c r="E132" s="135">
        <v>0.09</v>
      </c>
      <c r="F132" s="135">
        <v>0</v>
      </c>
      <c r="G132" s="297">
        <f t="shared" si="7"/>
        <v>0.09</v>
      </c>
      <c r="H132" s="289">
        <f t="shared" si="8"/>
        <v>0.09</v>
      </c>
    </row>
    <row r="133" spans="1:8" ht="17.25" customHeight="1">
      <c r="A133" s="292"/>
      <c r="B133" s="137" t="s">
        <v>283</v>
      </c>
      <c r="C133" s="298" t="s">
        <v>72</v>
      </c>
      <c r="D133" s="135">
        <v>1.51</v>
      </c>
      <c r="E133" s="135">
        <v>0.49</v>
      </c>
      <c r="F133" s="135">
        <v>0</v>
      </c>
      <c r="G133" s="297">
        <f t="shared" si="7"/>
        <v>2</v>
      </c>
      <c r="H133" s="289">
        <f t="shared" si="8"/>
        <v>2</v>
      </c>
    </row>
    <row r="134" spans="1:8" ht="17.25" customHeight="1">
      <c r="A134" s="292"/>
      <c r="B134" s="137" t="s">
        <v>284</v>
      </c>
      <c r="C134" s="298" t="s">
        <v>72</v>
      </c>
      <c r="D134" s="135">
        <v>0</v>
      </c>
      <c r="E134" s="135">
        <v>17.7</v>
      </c>
      <c r="F134" s="135">
        <v>0</v>
      </c>
      <c r="G134" s="297">
        <f t="shared" si="7"/>
        <v>17.7</v>
      </c>
      <c r="H134" s="289">
        <f t="shared" si="8"/>
        <v>17.7</v>
      </c>
    </row>
    <row r="135" spans="1:8" ht="17.25" customHeight="1">
      <c r="A135" s="292"/>
      <c r="B135" s="137" t="s">
        <v>106</v>
      </c>
      <c r="C135" s="298" t="s">
        <v>72</v>
      </c>
      <c r="D135" s="135">
        <v>23.57</v>
      </c>
      <c r="E135" s="135">
        <v>0</v>
      </c>
      <c r="F135" s="135">
        <v>0</v>
      </c>
      <c r="G135" s="297">
        <f t="shared" si="7"/>
        <v>23.57</v>
      </c>
      <c r="H135" s="289">
        <f t="shared" si="8"/>
        <v>23.57</v>
      </c>
    </row>
    <row r="136" spans="1:8" ht="17.25" customHeight="1">
      <c r="A136" s="292"/>
      <c r="B136" s="137" t="s">
        <v>129</v>
      </c>
      <c r="C136" s="298" t="s">
        <v>72</v>
      </c>
      <c r="D136" s="135">
        <v>0</v>
      </c>
      <c r="E136" s="135">
        <v>1.46</v>
      </c>
      <c r="F136" s="135">
        <v>0</v>
      </c>
      <c r="G136" s="297">
        <f t="shared" si="7"/>
        <v>1.46</v>
      </c>
      <c r="H136" s="289">
        <f t="shared" si="8"/>
        <v>1.46</v>
      </c>
    </row>
    <row r="137" spans="1:8" ht="17.25" customHeight="1">
      <c r="A137" s="292"/>
      <c r="B137" s="137" t="s">
        <v>327</v>
      </c>
      <c r="C137" s="298" t="s">
        <v>72</v>
      </c>
      <c r="D137" s="135">
        <v>0</v>
      </c>
      <c r="E137" s="135">
        <v>0.09</v>
      </c>
      <c r="F137" s="135">
        <v>0</v>
      </c>
      <c r="G137" s="297">
        <f t="shared" si="7"/>
        <v>0.09</v>
      </c>
      <c r="H137" s="289">
        <f t="shared" si="8"/>
        <v>0.09</v>
      </c>
    </row>
    <row r="138" spans="1:8" ht="17.25" customHeight="1">
      <c r="A138" s="292"/>
      <c r="B138" s="137" t="s">
        <v>269</v>
      </c>
      <c r="C138" s="298" t="s">
        <v>72</v>
      </c>
      <c r="D138" s="135">
        <v>0</v>
      </c>
      <c r="E138" s="135">
        <v>0</v>
      </c>
      <c r="F138" s="135">
        <v>45.56</v>
      </c>
      <c r="G138" s="297">
        <f t="shared" si="7"/>
        <v>45.56</v>
      </c>
      <c r="H138" s="289"/>
    </row>
    <row r="139" spans="1:8" ht="17.25" customHeight="1">
      <c r="A139" s="292"/>
      <c r="B139" s="137"/>
      <c r="C139" s="298" t="s">
        <v>74</v>
      </c>
      <c r="D139" s="135">
        <v>0</v>
      </c>
      <c r="E139" s="135">
        <v>0</v>
      </c>
      <c r="F139" s="135">
        <v>16.62</v>
      </c>
      <c r="G139" s="297">
        <f t="shared" si="7"/>
        <v>16.62</v>
      </c>
      <c r="H139" s="289">
        <f>G138+G139</f>
        <v>62.180000000000007</v>
      </c>
    </row>
    <row r="140" spans="1:8" ht="17.25" customHeight="1">
      <c r="A140" s="292"/>
      <c r="B140" s="137" t="s">
        <v>285</v>
      </c>
      <c r="C140" s="298" t="s">
        <v>72</v>
      </c>
      <c r="D140" s="135">
        <v>33.92</v>
      </c>
      <c r="E140" s="135">
        <v>0</v>
      </c>
      <c r="F140" s="135">
        <v>0</v>
      </c>
      <c r="G140" s="297">
        <f t="shared" si="7"/>
        <v>33.92</v>
      </c>
      <c r="H140" s="289">
        <f>G140</f>
        <v>33.92</v>
      </c>
    </row>
    <row r="141" spans="1:8" ht="17.25" customHeight="1">
      <c r="A141" s="292"/>
      <c r="B141" s="137" t="s">
        <v>125</v>
      </c>
      <c r="C141" s="298" t="s">
        <v>72</v>
      </c>
      <c r="D141" s="135">
        <v>159.68</v>
      </c>
      <c r="E141" s="135">
        <v>0</v>
      </c>
      <c r="F141" s="135">
        <v>0</v>
      </c>
      <c r="G141" s="297">
        <f t="shared" si="7"/>
        <v>159.68</v>
      </c>
      <c r="H141" s="289"/>
    </row>
    <row r="142" spans="1:8" ht="17.25" customHeight="1">
      <c r="A142" s="292"/>
      <c r="B142" s="137"/>
      <c r="C142" s="298" t="s">
        <v>78</v>
      </c>
      <c r="D142" s="135">
        <v>22.75</v>
      </c>
      <c r="E142" s="135">
        <v>0</v>
      </c>
      <c r="F142" s="135">
        <v>0</v>
      </c>
      <c r="G142" s="297">
        <f t="shared" si="7"/>
        <v>22.75</v>
      </c>
      <c r="H142" s="289">
        <f>G142+G141</f>
        <v>182.43</v>
      </c>
    </row>
    <row r="143" spans="1:8" ht="17.25" customHeight="1">
      <c r="A143" s="292"/>
      <c r="B143" s="137" t="s">
        <v>128</v>
      </c>
      <c r="C143" s="298" t="s">
        <v>72</v>
      </c>
      <c r="D143" s="135">
        <v>0</v>
      </c>
      <c r="E143" s="135">
        <v>0.67</v>
      </c>
      <c r="F143" s="135">
        <v>0</v>
      </c>
      <c r="G143" s="297">
        <f t="shared" si="7"/>
        <v>0.67</v>
      </c>
      <c r="H143" s="289">
        <f>G143</f>
        <v>0.67</v>
      </c>
    </row>
    <row r="144" spans="1:8" ht="17.25" customHeight="1">
      <c r="A144" s="292"/>
      <c r="B144" s="137" t="s">
        <v>447</v>
      </c>
      <c r="C144" s="298" t="s">
        <v>72</v>
      </c>
      <c r="D144" s="135">
        <v>0</v>
      </c>
      <c r="E144" s="135">
        <v>0</v>
      </c>
      <c r="F144" s="135">
        <v>0.04</v>
      </c>
      <c r="G144" s="297">
        <f t="shared" si="7"/>
        <v>0.04</v>
      </c>
      <c r="H144" s="289">
        <f>G144</f>
        <v>0.04</v>
      </c>
    </row>
    <row r="145" spans="1:8" ht="17.25" customHeight="1">
      <c r="A145" s="292"/>
      <c r="B145" s="137" t="s">
        <v>322</v>
      </c>
      <c r="C145" s="298" t="s">
        <v>72</v>
      </c>
      <c r="D145" s="135">
        <v>0</v>
      </c>
      <c r="E145" s="135">
        <v>0.23</v>
      </c>
      <c r="F145" s="135">
        <v>0</v>
      </c>
      <c r="G145" s="297">
        <f t="shared" si="7"/>
        <v>0.23</v>
      </c>
      <c r="H145" s="289">
        <f>G145</f>
        <v>0.23</v>
      </c>
    </row>
    <row r="146" spans="1:8" ht="13.9" customHeight="1">
      <c r="A146" s="292"/>
      <c r="B146" s="137"/>
      <c r="C146" s="298"/>
      <c r="D146" s="135"/>
      <c r="E146" s="135"/>
      <c r="F146" s="135"/>
      <c r="G146" s="297"/>
      <c r="H146" s="136" t="s">
        <v>393</v>
      </c>
    </row>
    <row r="147" spans="1:8" ht="13.9" customHeight="1">
      <c r="A147" s="292" t="s">
        <v>47</v>
      </c>
      <c r="B147" s="137" t="s">
        <v>384</v>
      </c>
      <c r="C147" s="298" t="s">
        <v>72</v>
      </c>
      <c r="D147" s="135">
        <v>0</v>
      </c>
      <c r="E147" s="135">
        <v>0</v>
      </c>
      <c r="F147" s="135">
        <v>2.19</v>
      </c>
      <c r="G147" s="297">
        <f t="shared" ref="G147:G193" si="9">SUM(D147:F147)</f>
        <v>2.19</v>
      </c>
      <c r="H147" s="289"/>
    </row>
    <row r="148" spans="1:8" ht="13.9" customHeight="1">
      <c r="A148" s="292"/>
      <c r="B148" s="137"/>
      <c r="C148" s="298" t="s">
        <v>74</v>
      </c>
      <c r="D148" s="135">
        <v>0</v>
      </c>
      <c r="E148" s="135">
        <v>0</v>
      </c>
      <c r="F148" s="135">
        <v>21.31</v>
      </c>
      <c r="G148" s="297">
        <f t="shared" si="9"/>
        <v>21.31</v>
      </c>
      <c r="H148" s="289"/>
    </row>
    <row r="149" spans="1:8" ht="13.9" customHeight="1">
      <c r="A149" s="292"/>
      <c r="B149" s="137"/>
      <c r="C149" s="298" t="s">
        <v>84</v>
      </c>
      <c r="D149" s="135">
        <v>0</v>
      </c>
      <c r="E149" s="135">
        <v>0</v>
      </c>
      <c r="F149" s="135">
        <v>46.14</v>
      </c>
      <c r="G149" s="297">
        <f t="shared" si="9"/>
        <v>46.14</v>
      </c>
      <c r="H149" s="289">
        <f>G147+G148+G149</f>
        <v>69.64</v>
      </c>
    </row>
    <row r="150" spans="1:8" ht="13.9" customHeight="1">
      <c r="A150" s="292"/>
      <c r="B150" s="137" t="s">
        <v>160</v>
      </c>
      <c r="C150" s="298" t="s">
        <v>72</v>
      </c>
      <c r="D150" s="135">
        <v>0</v>
      </c>
      <c r="E150" s="135">
        <v>8.4499999999999993</v>
      </c>
      <c r="F150" s="135">
        <v>0</v>
      </c>
      <c r="G150" s="297">
        <f t="shared" si="9"/>
        <v>8.4499999999999993</v>
      </c>
      <c r="H150" s="289"/>
    </row>
    <row r="151" spans="1:8" ht="13.9" customHeight="1">
      <c r="A151" s="292"/>
      <c r="B151" s="137"/>
      <c r="C151" s="298" t="s">
        <v>74</v>
      </c>
      <c r="D151" s="135">
        <v>0</v>
      </c>
      <c r="E151" s="135">
        <v>1</v>
      </c>
      <c r="F151" s="135">
        <v>0</v>
      </c>
      <c r="G151" s="297">
        <f t="shared" si="9"/>
        <v>1</v>
      </c>
      <c r="H151" s="289">
        <f>G150+G151</f>
        <v>9.4499999999999993</v>
      </c>
    </row>
    <row r="152" spans="1:8" ht="13.9" customHeight="1">
      <c r="A152" s="292"/>
      <c r="B152" s="137" t="s">
        <v>448</v>
      </c>
      <c r="C152" s="298" t="s">
        <v>72</v>
      </c>
      <c r="D152" s="135">
        <v>0</v>
      </c>
      <c r="E152" s="135">
        <v>12.86</v>
      </c>
      <c r="F152" s="135">
        <v>2.12</v>
      </c>
      <c r="G152" s="297">
        <f t="shared" si="9"/>
        <v>14.98</v>
      </c>
      <c r="H152" s="289"/>
    </row>
    <row r="153" spans="1:8" ht="13.9" customHeight="1">
      <c r="A153" s="292"/>
      <c r="B153" s="137"/>
      <c r="C153" s="298" t="s">
        <v>74</v>
      </c>
      <c r="D153" s="135">
        <v>0</v>
      </c>
      <c r="E153" s="135">
        <v>66.599999999999994</v>
      </c>
      <c r="F153" s="135">
        <v>0.4</v>
      </c>
      <c r="G153" s="297">
        <f t="shared" si="9"/>
        <v>67</v>
      </c>
      <c r="H153" s="289"/>
    </row>
    <row r="154" spans="1:8" ht="13.9" customHeight="1">
      <c r="A154" s="292"/>
      <c r="B154" s="137"/>
      <c r="C154" s="298" t="s">
        <v>84</v>
      </c>
      <c r="D154" s="135">
        <v>0</v>
      </c>
      <c r="E154" s="135">
        <v>50.06</v>
      </c>
      <c r="F154" s="135">
        <v>0</v>
      </c>
      <c r="G154" s="297">
        <f t="shared" si="9"/>
        <v>50.06</v>
      </c>
      <c r="H154" s="289">
        <f>G152+G153+G154</f>
        <v>132.04000000000002</v>
      </c>
    </row>
    <row r="155" spans="1:8" ht="13.9" customHeight="1">
      <c r="A155" s="292"/>
      <c r="B155" s="137" t="s">
        <v>133</v>
      </c>
      <c r="C155" s="298" t="s">
        <v>9</v>
      </c>
      <c r="D155" s="135">
        <v>0</v>
      </c>
      <c r="E155" s="135">
        <v>9.35</v>
      </c>
      <c r="F155" s="135">
        <v>0</v>
      </c>
      <c r="G155" s="297">
        <f t="shared" si="9"/>
        <v>9.35</v>
      </c>
      <c r="H155" s="289">
        <f>G155</f>
        <v>9.35</v>
      </c>
    </row>
    <row r="156" spans="1:8" ht="13.9" customHeight="1">
      <c r="A156" s="292"/>
      <c r="B156" s="137" t="s">
        <v>155</v>
      </c>
      <c r="C156" s="298" t="s">
        <v>9</v>
      </c>
      <c r="D156" s="135">
        <v>0</v>
      </c>
      <c r="E156" s="135">
        <v>151.66999999999999</v>
      </c>
      <c r="F156" s="135">
        <v>0</v>
      </c>
      <c r="G156" s="297">
        <f t="shared" si="9"/>
        <v>151.66999999999999</v>
      </c>
      <c r="H156" s="289">
        <f>G156</f>
        <v>151.66999999999999</v>
      </c>
    </row>
    <row r="157" spans="1:8" ht="13.9" customHeight="1">
      <c r="A157" s="292"/>
      <c r="B157" s="137" t="s">
        <v>137</v>
      </c>
      <c r="C157" s="298" t="s">
        <v>9</v>
      </c>
      <c r="D157" s="135">
        <v>0</v>
      </c>
      <c r="E157" s="135">
        <v>0</v>
      </c>
      <c r="F157" s="135">
        <v>234.77</v>
      </c>
      <c r="G157" s="297">
        <f t="shared" si="9"/>
        <v>234.77</v>
      </c>
      <c r="H157" s="289">
        <f>G157</f>
        <v>234.77</v>
      </c>
    </row>
    <row r="158" spans="1:8" ht="13.9" customHeight="1">
      <c r="A158" s="292"/>
      <c r="B158" s="137" t="s">
        <v>156</v>
      </c>
      <c r="C158" s="298" t="s">
        <v>72</v>
      </c>
      <c r="D158" s="135">
        <v>20</v>
      </c>
      <c r="E158" s="135">
        <v>81.900000000000006</v>
      </c>
      <c r="F158" s="135">
        <v>0</v>
      </c>
      <c r="G158" s="297">
        <f t="shared" si="9"/>
        <v>101.9</v>
      </c>
      <c r="H158" s="289">
        <f>G158</f>
        <v>101.9</v>
      </c>
    </row>
    <row r="159" spans="1:8" ht="13.9" customHeight="1">
      <c r="A159" s="292"/>
      <c r="B159" s="137" t="s">
        <v>140</v>
      </c>
      <c r="C159" s="298" t="s">
        <v>9</v>
      </c>
      <c r="D159" s="135">
        <v>0</v>
      </c>
      <c r="E159" s="135">
        <v>78.17</v>
      </c>
      <c r="F159" s="135">
        <v>80.55</v>
      </c>
      <c r="G159" s="297">
        <f t="shared" si="9"/>
        <v>158.72</v>
      </c>
      <c r="H159" s="289"/>
    </row>
    <row r="160" spans="1:8" ht="13.9" customHeight="1">
      <c r="A160" s="292"/>
      <c r="B160" s="137"/>
      <c r="C160" s="298" t="s">
        <v>84</v>
      </c>
      <c r="D160" s="135">
        <v>0</v>
      </c>
      <c r="E160" s="135">
        <v>0</v>
      </c>
      <c r="F160" s="135">
        <v>6.85</v>
      </c>
      <c r="G160" s="297">
        <f t="shared" si="9"/>
        <v>6.85</v>
      </c>
      <c r="H160" s="289">
        <f>G159+G160</f>
        <v>165.57</v>
      </c>
    </row>
    <row r="161" spans="1:8" ht="13.9" customHeight="1">
      <c r="A161" s="292"/>
      <c r="B161" s="137" t="s">
        <v>132</v>
      </c>
      <c r="C161" s="298" t="s">
        <v>72</v>
      </c>
      <c r="D161" s="135">
        <v>224.28</v>
      </c>
      <c r="E161" s="135">
        <v>0</v>
      </c>
      <c r="F161" s="135">
        <v>0</v>
      </c>
      <c r="G161" s="297">
        <f t="shared" si="9"/>
        <v>224.28</v>
      </c>
      <c r="H161" s="289"/>
    </row>
    <row r="162" spans="1:8" ht="13.9" customHeight="1">
      <c r="A162" s="292"/>
      <c r="B162" s="137"/>
      <c r="C162" s="298" t="s">
        <v>74</v>
      </c>
      <c r="D162" s="135">
        <v>100.55</v>
      </c>
      <c r="E162" s="135">
        <v>0</v>
      </c>
      <c r="F162" s="135">
        <v>0</v>
      </c>
      <c r="G162" s="297">
        <f t="shared" si="9"/>
        <v>100.55</v>
      </c>
      <c r="H162" s="289">
        <f>G161+G162</f>
        <v>324.83</v>
      </c>
    </row>
    <row r="163" spans="1:8" ht="13.9" customHeight="1">
      <c r="A163" s="292"/>
      <c r="B163" s="137" t="s">
        <v>157</v>
      </c>
      <c r="C163" s="298" t="s">
        <v>72</v>
      </c>
      <c r="D163" s="135">
        <v>0</v>
      </c>
      <c r="E163" s="135">
        <v>31.52</v>
      </c>
      <c r="F163" s="135">
        <v>0</v>
      </c>
      <c r="G163" s="297">
        <f t="shared" si="9"/>
        <v>31.52</v>
      </c>
      <c r="H163" s="289"/>
    </row>
    <row r="164" spans="1:8" ht="13.9" customHeight="1">
      <c r="A164" s="292"/>
      <c r="B164" s="137"/>
      <c r="C164" s="298" t="s">
        <v>74</v>
      </c>
      <c r="D164" s="135">
        <v>0</v>
      </c>
      <c r="E164" s="135">
        <v>3</v>
      </c>
      <c r="F164" s="135">
        <v>0</v>
      </c>
      <c r="G164" s="297">
        <f t="shared" si="9"/>
        <v>3</v>
      </c>
      <c r="H164" s="289">
        <f>G163+G164</f>
        <v>34.519999999999996</v>
      </c>
    </row>
    <row r="165" spans="1:8" s="103" customFormat="1" ht="13.9" customHeight="1">
      <c r="A165" s="292"/>
      <c r="B165" s="137" t="s">
        <v>198</v>
      </c>
      <c r="C165" s="298" t="s">
        <v>74</v>
      </c>
      <c r="D165" s="135">
        <v>0</v>
      </c>
      <c r="E165" s="135">
        <v>0</v>
      </c>
      <c r="F165" s="135">
        <v>63.45</v>
      </c>
      <c r="G165" s="297">
        <f t="shared" si="9"/>
        <v>63.45</v>
      </c>
      <c r="H165" s="289"/>
    </row>
    <row r="166" spans="1:8" s="103" customFormat="1" ht="13.9" customHeight="1">
      <c r="A166" s="292"/>
      <c r="B166" s="137"/>
      <c r="C166" s="298" t="s">
        <v>84</v>
      </c>
      <c r="D166" s="135">
        <v>0</v>
      </c>
      <c r="E166" s="135">
        <v>0</v>
      </c>
      <c r="F166" s="135">
        <v>47.81</v>
      </c>
      <c r="G166" s="297">
        <f>SUM(D166:F166)</f>
        <v>47.81</v>
      </c>
      <c r="H166" s="289">
        <f>G165+G166</f>
        <v>111.26</v>
      </c>
    </row>
    <row r="167" spans="1:8" ht="13.9" customHeight="1">
      <c r="A167" s="292"/>
      <c r="B167" s="137" t="s">
        <v>131</v>
      </c>
      <c r="C167" s="298" t="s">
        <v>72</v>
      </c>
      <c r="D167" s="135">
        <v>150.4</v>
      </c>
      <c r="E167" s="135">
        <v>0</v>
      </c>
      <c r="F167" s="135">
        <v>0</v>
      </c>
      <c r="G167" s="297">
        <f t="shared" si="9"/>
        <v>150.4</v>
      </c>
      <c r="H167" s="289">
        <f>G167</f>
        <v>150.4</v>
      </c>
    </row>
    <row r="168" spans="1:8" ht="13.9" customHeight="1">
      <c r="A168" s="292"/>
      <c r="B168" s="137" t="s">
        <v>136</v>
      </c>
      <c r="C168" s="298" t="s">
        <v>72</v>
      </c>
      <c r="D168" s="135">
        <v>0</v>
      </c>
      <c r="E168" s="135">
        <v>0</v>
      </c>
      <c r="F168" s="135">
        <v>68.67</v>
      </c>
      <c r="G168" s="297">
        <f>SUM(D168:F168)</f>
        <v>68.67</v>
      </c>
      <c r="H168" s="289">
        <f>G168</f>
        <v>68.67</v>
      </c>
    </row>
    <row r="169" spans="1:8" s="103" customFormat="1" ht="13.9" customHeight="1">
      <c r="A169" s="292"/>
      <c r="B169" s="137" t="s">
        <v>303</v>
      </c>
      <c r="C169" s="298" t="s">
        <v>72</v>
      </c>
      <c r="D169" s="135">
        <v>0</v>
      </c>
      <c r="E169" s="135">
        <v>11.47</v>
      </c>
      <c r="F169" s="135">
        <v>0</v>
      </c>
      <c r="G169" s="297">
        <f t="shared" si="9"/>
        <v>11.47</v>
      </c>
      <c r="H169" s="289"/>
    </row>
    <row r="170" spans="1:8" s="103" customFormat="1" ht="13.9" customHeight="1">
      <c r="A170" s="292"/>
      <c r="B170" s="137" t="s">
        <v>304</v>
      </c>
      <c r="C170" s="298" t="s">
        <v>74</v>
      </c>
      <c r="D170" s="135">
        <v>0</v>
      </c>
      <c r="E170" s="135">
        <v>48.47</v>
      </c>
      <c r="F170" s="135">
        <v>0</v>
      </c>
      <c r="G170" s="297">
        <f>SUM(D170:F170)</f>
        <v>48.47</v>
      </c>
      <c r="H170" s="289"/>
    </row>
    <row r="171" spans="1:8" s="103" customFormat="1" ht="13.9" customHeight="1">
      <c r="A171" s="292"/>
      <c r="B171" s="137" t="s">
        <v>305</v>
      </c>
      <c r="C171" s="298" t="s">
        <v>84</v>
      </c>
      <c r="D171" s="135">
        <v>0</v>
      </c>
      <c r="E171" s="135">
        <v>458.44</v>
      </c>
      <c r="F171" s="135">
        <v>250.13</v>
      </c>
      <c r="G171" s="297">
        <f>SUM(D171:F171)</f>
        <v>708.56999999999994</v>
      </c>
      <c r="H171" s="289">
        <f>G169+G170+G171</f>
        <v>768.51</v>
      </c>
    </row>
    <row r="172" spans="1:8" s="103" customFormat="1" ht="13.9" customHeight="1">
      <c r="A172" s="292"/>
      <c r="B172" s="137" t="s">
        <v>297</v>
      </c>
      <c r="C172" s="298" t="s">
        <v>72</v>
      </c>
      <c r="D172" s="135">
        <v>0</v>
      </c>
      <c r="E172" s="135">
        <v>0</v>
      </c>
      <c r="F172" s="135">
        <v>8.7799999999999994</v>
      </c>
      <c r="G172" s="297">
        <f t="shared" si="9"/>
        <v>8.7799999999999994</v>
      </c>
      <c r="H172" s="289"/>
    </row>
    <row r="173" spans="1:8" s="103" customFormat="1" ht="13.9" customHeight="1">
      <c r="A173" s="292"/>
      <c r="B173" s="137"/>
      <c r="C173" s="298" t="s">
        <v>74</v>
      </c>
      <c r="D173" s="135">
        <v>0</v>
      </c>
      <c r="E173" s="135">
        <v>0</v>
      </c>
      <c r="F173" s="135">
        <v>3.91</v>
      </c>
      <c r="G173" s="297">
        <f t="shared" si="9"/>
        <v>3.91</v>
      </c>
      <c r="H173" s="289"/>
    </row>
    <row r="174" spans="1:8" s="103" customFormat="1" ht="13.9" customHeight="1">
      <c r="A174" s="292"/>
      <c r="B174" s="137"/>
      <c r="C174" s="298" t="s">
        <v>84</v>
      </c>
      <c r="D174" s="135">
        <v>0</v>
      </c>
      <c r="E174" s="135">
        <v>0</v>
      </c>
      <c r="F174" s="135">
        <v>0.04</v>
      </c>
      <c r="G174" s="297">
        <f>SUM(D174:F174)</f>
        <v>0.04</v>
      </c>
      <c r="H174" s="289">
        <f>G172+G173+G174</f>
        <v>12.729999999999999</v>
      </c>
    </row>
    <row r="175" spans="1:8" ht="13.9" customHeight="1">
      <c r="A175" s="292"/>
      <c r="B175" s="137" t="s">
        <v>138</v>
      </c>
      <c r="C175" s="298" t="s">
        <v>72</v>
      </c>
      <c r="D175" s="135">
        <v>0</v>
      </c>
      <c r="E175" s="135">
        <v>9.2200000000000006</v>
      </c>
      <c r="F175" s="135">
        <v>24.3</v>
      </c>
      <c r="G175" s="297">
        <f t="shared" si="9"/>
        <v>33.520000000000003</v>
      </c>
      <c r="H175" s="289"/>
    </row>
    <row r="176" spans="1:8" ht="13.9" customHeight="1">
      <c r="A176" s="292"/>
      <c r="B176" s="137"/>
      <c r="C176" s="298" t="s">
        <v>74</v>
      </c>
      <c r="D176" s="135">
        <v>0</v>
      </c>
      <c r="E176" s="135">
        <v>2.93</v>
      </c>
      <c r="F176" s="135">
        <v>7.61</v>
      </c>
      <c r="G176" s="297">
        <f t="shared" si="9"/>
        <v>10.540000000000001</v>
      </c>
      <c r="H176" s="289">
        <f>G175+G176</f>
        <v>44.06</v>
      </c>
    </row>
    <row r="177" spans="1:8" ht="13.9" customHeight="1">
      <c r="A177" s="292"/>
      <c r="B177" s="137" t="s">
        <v>385</v>
      </c>
      <c r="C177" s="298" t="s">
        <v>72</v>
      </c>
      <c r="D177" s="135">
        <v>0</v>
      </c>
      <c r="E177" s="135">
        <v>0</v>
      </c>
      <c r="F177" s="135">
        <v>34.14</v>
      </c>
      <c r="G177" s="297">
        <f t="shared" si="9"/>
        <v>34.14</v>
      </c>
      <c r="H177" s="289"/>
    </row>
    <row r="178" spans="1:8" ht="13.9" customHeight="1">
      <c r="A178" s="292"/>
      <c r="B178" s="137"/>
      <c r="C178" s="298" t="s">
        <v>74</v>
      </c>
      <c r="D178" s="135">
        <v>0</v>
      </c>
      <c r="E178" s="135">
        <v>0</v>
      </c>
      <c r="F178" s="135">
        <v>53.89</v>
      </c>
      <c r="G178" s="297">
        <f t="shared" si="9"/>
        <v>53.89</v>
      </c>
      <c r="H178" s="289">
        <f>G177+G178</f>
        <v>88.03</v>
      </c>
    </row>
    <row r="179" spans="1:8" ht="13.9" customHeight="1">
      <c r="A179" s="292"/>
      <c r="B179" s="137" t="s">
        <v>139</v>
      </c>
      <c r="C179" s="298" t="s">
        <v>72</v>
      </c>
      <c r="D179" s="135">
        <v>0</v>
      </c>
      <c r="E179" s="135">
        <v>0.09</v>
      </c>
      <c r="F179" s="135">
        <v>0.39</v>
      </c>
      <c r="G179" s="297">
        <f t="shared" si="9"/>
        <v>0.48</v>
      </c>
      <c r="H179" s="289"/>
    </row>
    <row r="180" spans="1:8" ht="13.9" customHeight="1">
      <c r="A180" s="292"/>
      <c r="B180" s="137"/>
      <c r="C180" s="298" t="s">
        <v>74</v>
      </c>
      <c r="D180" s="135">
        <v>0</v>
      </c>
      <c r="E180" s="135">
        <v>0.45</v>
      </c>
      <c r="F180" s="135">
        <v>1.53</v>
      </c>
      <c r="G180" s="297">
        <f t="shared" si="9"/>
        <v>1.98</v>
      </c>
      <c r="H180" s="289">
        <f>G179+G180</f>
        <v>2.46</v>
      </c>
    </row>
    <row r="181" spans="1:8" ht="13.9" customHeight="1">
      <c r="A181" s="292"/>
      <c r="B181" s="137" t="s">
        <v>145</v>
      </c>
      <c r="C181" s="298" t="s">
        <v>74</v>
      </c>
      <c r="D181" s="135">
        <v>0</v>
      </c>
      <c r="E181" s="135">
        <v>0</v>
      </c>
      <c r="F181" s="135">
        <v>9.85</v>
      </c>
      <c r="G181" s="297">
        <f t="shared" si="9"/>
        <v>9.85</v>
      </c>
      <c r="H181" s="289">
        <f>G181</f>
        <v>9.85</v>
      </c>
    </row>
    <row r="182" spans="1:8" ht="13.9" customHeight="1">
      <c r="A182" s="292"/>
      <c r="B182" s="137" t="s">
        <v>143</v>
      </c>
      <c r="C182" s="298" t="s">
        <v>72</v>
      </c>
      <c r="D182" s="135">
        <v>0</v>
      </c>
      <c r="E182" s="135">
        <v>103.68</v>
      </c>
      <c r="F182" s="135">
        <v>0</v>
      </c>
      <c r="G182" s="297">
        <f t="shared" si="9"/>
        <v>103.68</v>
      </c>
      <c r="H182" s="289"/>
    </row>
    <row r="183" spans="1:8" ht="13.9" customHeight="1">
      <c r="A183" s="292"/>
      <c r="B183" s="137"/>
      <c r="C183" s="298" t="s">
        <v>74</v>
      </c>
      <c r="D183" s="135">
        <v>0</v>
      </c>
      <c r="E183" s="135">
        <v>127.87</v>
      </c>
      <c r="F183" s="135">
        <v>0</v>
      </c>
      <c r="G183" s="297">
        <f t="shared" si="9"/>
        <v>127.87</v>
      </c>
      <c r="H183" s="289"/>
    </row>
    <row r="184" spans="1:8" ht="15.75" customHeight="1">
      <c r="A184" s="292"/>
      <c r="B184" s="137"/>
      <c r="C184" s="298" t="s">
        <v>84</v>
      </c>
      <c r="D184" s="135">
        <v>0</v>
      </c>
      <c r="E184" s="135">
        <v>0.7</v>
      </c>
      <c r="F184" s="135">
        <v>0</v>
      </c>
      <c r="G184" s="297">
        <f t="shared" si="9"/>
        <v>0.7</v>
      </c>
      <c r="H184" s="289">
        <f>G182+G183+G184</f>
        <v>232.25</v>
      </c>
    </row>
    <row r="185" spans="1:8" ht="15.75" customHeight="1">
      <c r="A185" s="292"/>
      <c r="B185" s="137" t="s">
        <v>144</v>
      </c>
      <c r="C185" s="298" t="s">
        <v>72</v>
      </c>
      <c r="D185" s="135">
        <v>0</v>
      </c>
      <c r="E185" s="135">
        <v>18.46</v>
      </c>
      <c r="F185" s="135">
        <v>0</v>
      </c>
      <c r="G185" s="297">
        <f t="shared" si="9"/>
        <v>18.46</v>
      </c>
      <c r="H185" s="289"/>
    </row>
    <row r="186" spans="1:8" ht="15.75" customHeight="1">
      <c r="A186" s="292"/>
      <c r="B186" s="137"/>
      <c r="C186" s="298" t="s">
        <v>74</v>
      </c>
      <c r="D186" s="135">
        <v>0</v>
      </c>
      <c r="E186" s="135">
        <v>3.23</v>
      </c>
      <c r="F186" s="135">
        <v>0</v>
      </c>
      <c r="G186" s="297">
        <f t="shared" si="9"/>
        <v>3.23</v>
      </c>
      <c r="H186" s="289">
        <f>G185+G186</f>
        <v>21.69</v>
      </c>
    </row>
    <row r="187" spans="1:8" ht="15.75" customHeight="1">
      <c r="A187" s="292"/>
      <c r="B187" s="137" t="s">
        <v>141</v>
      </c>
      <c r="C187" s="298" t="s">
        <v>161</v>
      </c>
      <c r="D187" s="135">
        <v>0</v>
      </c>
      <c r="E187" s="135">
        <v>0</v>
      </c>
      <c r="F187" s="135">
        <v>8.9700000000000006</v>
      </c>
      <c r="G187" s="297">
        <f t="shared" si="9"/>
        <v>8.9700000000000006</v>
      </c>
      <c r="H187" s="289"/>
    </row>
    <row r="188" spans="1:8" ht="15.75" customHeight="1">
      <c r="A188" s="292"/>
      <c r="B188" s="137"/>
      <c r="C188" s="298" t="s">
        <v>162</v>
      </c>
      <c r="D188" s="135">
        <v>0</v>
      </c>
      <c r="E188" s="135">
        <v>0</v>
      </c>
      <c r="F188" s="135">
        <v>85.49</v>
      </c>
      <c r="G188" s="297">
        <f t="shared" si="9"/>
        <v>85.49</v>
      </c>
      <c r="H188" s="289"/>
    </row>
    <row r="189" spans="1:8" ht="15.75" customHeight="1">
      <c r="A189" s="292"/>
      <c r="B189" s="137"/>
      <c r="C189" s="298" t="s">
        <v>84</v>
      </c>
      <c r="D189" s="135">
        <v>0</v>
      </c>
      <c r="E189" s="135">
        <v>0</v>
      </c>
      <c r="F189" s="135">
        <v>15.14</v>
      </c>
      <c r="G189" s="297">
        <f t="shared" si="9"/>
        <v>15.14</v>
      </c>
      <c r="H189" s="289">
        <f>G187+G188+G189</f>
        <v>109.6</v>
      </c>
    </row>
    <row r="190" spans="1:8" ht="15.75" customHeight="1">
      <c r="A190" s="292"/>
      <c r="B190" s="137" t="s">
        <v>142</v>
      </c>
      <c r="C190" s="298" t="s">
        <v>161</v>
      </c>
      <c r="D190" s="135">
        <v>0</v>
      </c>
      <c r="E190" s="135">
        <v>0</v>
      </c>
      <c r="F190" s="135">
        <v>1.93</v>
      </c>
      <c r="G190" s="297">
        <f t="shared" si="9"/>
        <v>1.93</v>
      </c>
      <c r="H190" s="289"/>
    </row>
    <row r="191" spans="1:8" ht="15.75" customHeight="1">
      <c r="A191" s="292"/>
      <c r="B191" s="137"/>
      <c r="C191" s="298" t="s">
        <v>162</v>
      </c>
      <c r="D191" s="135">
        <v>0</v>
      </c>
      <c r="E191" s="135">
        <v>0</v>
      </c>
      <c r="F191" s="135">
        <v>22.34</v>
      </c>
      <c r="G191" s="297">
        <f t="shared" si="9"/>
        <v>22.34</v>
      </c>
      <c r="H191" s="289"/>
    </row>
    <row r="192" spans="1:8" ht="15.75" customHeight="1">
      <c r="A192" s="292"/>
      <c r="B192" s="137"/>
      <c r="C192" s="298" t="s">
        <v>84</v>
      </c>
      <c r="D192" s="135">
        <v>0</v>
      </c>
      <c r="E192" s="135">
        <v>0</v>
      </c>
      <c r="F192" s="135">
        <v>3.45</v>
      </c>
      <c r="G192" s="297">
        <f t="shared" si="9"/>
        <v>3.45</v>
      </c>
      <c r="H192" s="289">
        <f>G190+G191+G192</f>
        <v>27.72</v>
      </c>
    </row>
    <row r="193" spans="1:8" ht="15.75" customHeight="1">
      <c r="A193" s="292"/>
      <c r="B193" s="137" t="s">
        <v>159</v>
      </c>
      <c r="C193" s="298" t="s">
        <v>9</v>
      </c>
      <c r="D193" s="135">
        <v>0</v>
      </c>
      <c r="E193" s="135">
        <v>28.7</v>
      </c>
      <c r="F193" s="135">
        <v>0</v>
      </c>
      <c r="G193" s="297">
        <f t="shared" si="9"/>
        <v>28.7</v>
      </c>
      <c r="H193" s="289">
        <f>G193</f>
        <v>28.7</v>
      </c>
    </row>
    <row r="194" spans="1:8" ht="13.9" customHeight="1">
      <c r="A194" s="292"/>
      <c r="B194" s="137"/>
      <c r="C194" s="298"/>
      <c r="D194" s="135"/>
      <c r="E194" s="135"/>
      <c r="F194" s="135"/>
      <c r="G194" s="297"/>
      <c r="H194" s="316" t="s">
        <v>393</v>
      </c>
    </row>
    <row r="195" spans="1:8" ht="13.9" customHeight="1">
      <c r="A195" s="292" t="s">
        <v>47</v>
      </c>
      <c r="B195" s="137" t="s">
        <v>134</v>
      </c>
      <c r="C195" s="298" t="s">
        <v>78</v>
      </c>
      <c r="D195" s="135">
        <v>0</v>
      </c>
      <c r="E195" s="135">
        <v>262.64999999999998</v>
      </c>
      <c r="F195" s="135">
        <v>0</v>
      </c>
      <c r="G195" s="297">
        <f t="shared" ref="G195:G204" si="10">SUM(D195:F195)</f>
        <v>262.64999999999998</v>
      </c>
      <c r="H195" s="289">
        <f>G195</f>
        <v>262.64999999999998</v>
      </c>
    </row>
    <row r="196" spans="1:8" ht="13.9" customHeight="1">
      <c r="A196" s="292"/>
      <c r="B196" s="137" t="s">
        <v>135</v>
      </c>
      <c r="C196" s="298" t="s">
        <v>78</v>
      </c>
      <c r="D196" s="135">
        <v>0</v>
      </c>
      <c r="E196" s="135">
        <v>894.93</v>
      </c>
      <c r="F196" s="135">
        <v>339.25</v>
      </c>
      <c r="G196" s="297">
        <f t="shared" si="10"/>
        <v>1234.1799999999998</v>
      </c>
      <c r="H196" s="289">
        <f>G196</f>
        <v>1234.1799999999998</v>
      </c>
    </row>
    <row r="197" spans="1:8" ht="13.9" customHeight="1">
      <c r="A197" s="292"/>
      <c r="B197" s="137" t="s">
        <v>158</v>
      </c>
      <c r="C197" s="298" t="s">
        <v>9</v>
      </c>
      <c r="D197" s="135">
        <v>0</v>
      </c>
      <c r="E197" s="135">
        <v>43.59</v>
      </c>
      <c r="F197" s="135">
        <v>0</v>
      </c>
      <c r="G197" s="297">
        <f t="shared" si="10"/>
        <v>43.59</v>
      </c>
      <c r="H197" s="289">
        <f>G197</f>
        <v>43.59</v>
      </c>
    </row>
    <row r="198" spans="1:8" s="103" customFormat="1" ht="13.9" customHeight="1">
      <c r="A198" s="292"/>
      <c r="B198" s="137" t="s">
        <v>263</v>
      </c>
      <c r="C198" s="298" t="s">
        <v>72</v>
      </c>
      <c r="D198" s="135">
        <v>0</v>
      </c>
      <c r="E198" s="135">
        <v>0</v>
      </c>
      <c r="F198" s="135">
        <v>96.39</v>
      </c>
      <c r="G198" s="297">
        <f t="shared" si="10"/>
        <v>96.39</v>
      </c>
      <c r="H198" s="289"/>
    </row>
    <row r="199" spans="1:8" s="103" customFormat="1" ht="13.9" customHeight="1">
      <c r="A199" s="292"/>
      <c r="B199" s="137"/>
      <c r="C199" s="298" t="s">
        <v>74</v>
      </c>
      <c r="D199" s="135">
        <v>0</v>
      </c>
      <c r="E199" s="135">
        <v>0</v>
      </c>
      <c r="F199" s="135">
        <v>13.21</v>
      </c>
      <c r="G199" s="297">
        <f t="shared" si="10"/>
        <v>13.21</v>
      </c>
      <c r="H199" s="289">
        <f>G198+G199</f>
        <v>109.6</v>
      </c>
    </row>
    <row r="200" spans="1:8" s="103" customFormat="1" ht="13.9" customHeight="1">
      <c r="A200" s="292" t="s">
        <v>323</v>
      </c>
      <c r="B200" s="137" t="s">
        <v>324</v>
      </c>
      <c r="C200" s="298" t="s">
        <v>72</v>
      </c>
      <c r="D200" s="135">
        <v>0</v>
      </c>
      <c r="E200" s="135">
        <v>0</v>
      </c>
      <c r="F200" s="135">
        <v>2.21</v>
      </c>
      <c r="G200" s="297">
        <f t="shared" si="10"/>
        <v>2.21</v>
      </c>
      <c r="H200" s="289">
        <f>G200</f>
        <v>2.21</v>
      </c>
    </row>
    <row r="201" spans="1:8" s="103" customFormat="1" ht="13.9" customHeight="1">
      <c r="A201" s="292"/>
      <c r="B201" s="137" t="s">
        <v>333</v>
      </c>
      <c r="C201" s="298" t="s">
        <v>72</v>
      </c>
      <c r="D201" s="135">
        <v>0</v>
      </c>
      <c r="E201" s="135">
        <v>0</v>
      </c>
      <c r="F201" s="135">
        <v>5.62</v>
      </c>
      <c r="G201" s="297">
        <f t="shared" si="10"/>
        <v>5.62</v>
      </c>
      <c r="H201" s="289"/>
    </row>
    <row r="202" spans="1:8" s="103" customFormat="1" ht="13.9" customHeight="1">
      <c r="A202" s="292"/>
      <c r="B202" s="137"/>
      <c r="C202" s="298" t="s">
        <v>74</v>
      </c>
      <c r="D202" s="135">
        <v>0</v>
      </c>
      <c r="E202" s="135">
        <v>0</v>
      </c>
      <c r="F202" s="135">
        <v>3.64</v>
      </c>
      <c r="G202" s="297">
        <f t="shared" si="10"/>
        <v>3.64</v>
      </c>
      <c r="H202" s="289">
        <f>G201+G202</f>
        <v>9.26</v>
      </c>
    </row>
    <row r="203" spans="1:8" s="103" customFormat="1" ht="13.9" customHeight="1">
      <c r="A203" s="292" t="s">
        <v>146</v>
      </c>
      <c r="B203" s="137" t="s">
        <v>298</v>
      </c>
      <c r="C203" s="298" t="s">
        <v>9</v>
      </c>
      <c r="D203" s="135">
        <v>0</v>
      </c>
      <c r="E203" s="135">
        <v>0</v>
      </c>
      <c r="F203" s="135">
        <v>13.8</v>
      </c>
      <c r="G203" s="297">
        <f t="shared" si="10"/>
        <v>13.8</v>
      </c>
      <c r="H203" s="289">
        <f>G203</f>
        <v>13.8</v>
      </c>
    </row>
    <row r="204" spans="1:8" s="103" customFormat="1" ht="13.9" customHeight="1">
      <c r="A204" s="292" t="s">
        <v>299</v>
      </c>
      <c r="B204" s="137" t="s">
        <v>325</v>
      </c>
      <c r="C204" s="298" t="s">
        <v>72</v>
      </c>
      <c r="D204" s="135">
        <v>0</v>
      </c>
      <c r="E204" s="135">
        <v>0</v>
      </c>
      <c r="F204" s="135">
        <v>2.66</v>
      </c>
      <c r="G204" s="297">
        <f t="shared" si="10"/>
        <v>2.66</v>
      </c>
      <c r="H204" s="289">
        <f>G204</f>
        <v>2.66</v>
      </c>
    </row>
    <row r="205" spans="1:8" s="103" customFormat="1" ht="13.9" customHeight="1">
      <c r="A205" s="292"/>
      <c r="B205" s="137" t="s">
        <v>313</v>
      </c>
      <c r="C205" s="298" t="s">
        <v>72</v>
      </c>
      <c r="D205" s="135">
        <v>0</v>
      </c>
      <c r="E205" s="135">
        <v>0</v>
      </c>
      <c r="F205" s="135">
        <v>22.52</v>
      </c>
      <c r="G205" s="297">
        <v>22.515999999999998</v>
      </c>
      <c r="H205" s="289">
        <v>22.515999999999998</v>
      </c>
    </row>
    <row r="206" spans="1:8" s="103" customFormat="1" ht="13.9" customHeight="1">
      <c r="A206" s="292"/>
      <c r="B206" s="137" t="s">
        <v>205</v>
      </c>
      <c r="C206" s="298" t="s">
        <v>72</v>
      </c>
      <c r="D206" s="135">
        <v>0</v>
      </c>
      <c r="E206" s="135">
        <v>0</v>
      </c>
      <c r="F206" s="135">
        <v>40.96</v>
      </c>
      <c r="G206" s="297">
        <f t="shared" ref="G206:G231" si="11">SUM(D206:F206)</f>
        <v>40.96</v>
      </c>
      <c r="H206" s="289"/>
    </row>
    <row r="207" spans="1:8" s="103" customFormat="1" ht="13.9" customHeight="1">
      <c r="A207" s="292"/>
      <c r="B207" s="137"/>
      <c r="C207" s="298" t="s">
        <v>74</v>
      </c>
      <c r="D207" s="135">
        <v>0</v>
      </c>
      <c r="E207" s="135">
        <v>0</v>
      </c>
      <c r="F207" s="135">
        <v>4.3</v>
      </c>
      <c r="G207" s="297">
        <f t="shared" si="11"/>
        <v>4.3</v>
      </c>
      <c r="H207" s="289">
        <f>G206+G207</f>
        <v>45.26</v>
      </c>
    </row>
    <row r="208" spans="1:8" ht="13.9" customHeight="1">
      <c r="A208" s="137" t="s">
        <v>184</v>
      </c>
      <c r="B208" s="137" t="s">
        <v>185</v>
      </c>
      <c r="C208" s="298" t="s">
        <v>74</v>
      </c>
      <c r="D208" s="135">
        <v>0</v>
      </c>
      <c r="E208" s="135">
        <v>0</v>
      </c>
      <c r="F208" s="135">
        <v>33.43</v>
      </c>
      <c r="G208" s="297">
        <f t="shared" si="11"/>
        <v>33.43</v>
      </c>
      <c r="H208" s="289"/>
    </row>
    <row r="209" spans="1:8" s="103" customFormat="1" ht="13.9" customHeight="1">
      <c r="A209" s="137"/>
      <c r="B209" s="137"/>
      <c r="C209" s="298" t="s">
        <v>84</v>
      </c>
      <c r="D209" s="135">
        <v>0</v>
      </c>
      <c r="E209" s="135">
        <v>0</v>
      </c>
      <c r="F209" s="135">
        <v>42.65</v>
      </c>
      <c r="G209" s="297">
        <f t="shared" si="11"/>
        <v>42.65</v>
      </c>
      <c r="H209" s="289">
        <f>G208+G209</f>
        <v>76.08</v>
      </c>
    </row>
    <row r="210" spans="1:8" ht="13.9" customHeight="1">
      <c r="A210" s="292" t="s">
        <v>386</v>
      </c>
      <c r="B210" s="137" t="s">
        <v>389</v>
      </c>
      <c r="C210" s="298" t="s">
        <v>74</v>
      </c>
      <c r="D210" s="135">
        <v>0</v>
      </c>
      <c r="E210" s="135">
        <v>0</v>
      </c>
      <c r="F210" s="135">
        <v>16.37</v>
      </c>
      <c r="G210" s="297">
        <f t="shared" si="11"/>
        <v>16.37</v>
      </c>
      <c r="H210" s="289">
        <f t="shared" ref="H210:H219" si="12">G210</f>
        <v>16.37</v>
      </c>
    </row>
    <row r="211" spans="1:8" ht="13.9" customHeight="1">
      <c r="A211" s="292"/>
      <c r="B211" s="137" t="s">
        <v>390</v>
      </c>
      <c r="C211" s="298" t="s">
        <v>74</v>
      </c>
      <c r="D211" s="135">
        <v>0</v>
      </c>
      <c r="E211" s="135">
        <v>166.91</v>
      </c>
      <c r="F211" s="135">
        <v>11.44</v>
      </c>
      <c r="G211" s="297">
        <f t="shared" si="11"/>
        <v>178.35</v>
      </c>
      <c r="H211" s="289">
        <f t="shared" si="12"/>
        <v>178.35</v>
      </c>
    </row>
    <row r="212" spans="1:8" ht="13.9" customHeight="1">
      <c r="A212" s="292"/>
      <c r="B212" s="137" t="s">
        <v>152</v>
      </c>
      <c r="C212" s="298" t="s">
        <v>72</v>
      </c>
      <c r="D212" s="135">
        <v>12</v>
      </c>
      <c r="E212" s="135">
        <v>0</v>
      </c>
      <c r="F212" s="135">
        <v>0</v>
      </c>
      <c r="G212" s="297">
        <f t="shared" si="11"/>
        <v>12</v>
      </c>
      <c r="H212" s="289">
        <f t="shared" si="12"/>
        <v>12</v>
      </c>
    </row>
    <row r="213" spans="1:8" ht="13.9" customHeight="1">
      <c r="A213" s="292"/>
      <c r="B213" s="137" t="s">
        <v>151</v>
      </c>
      <c r="C213" s="298" t="s">
        <v>72</v>
      </c>
      <c r="D213" s="135">
        <v>17</v>
      </c>
      <c r="E213" s="135">
        <v>0</v>
      </c>
      <c r="F213" s="135">
        <v>0</v>
      </c>
      <c r="G213" s="297">
        <f t="shared" si="11"/>
        <v>17</v>
      </c>
      <c r="H213" s="289">
        <f t="shared" si="12"/>
        <v>17</v>
      </c>
    </row>
    <row r="214" spans="1:8" ht="13.9" customHeight="1">
      <c r="A214" s="292"/>
      <c r="B214" s="137" t="s">
        <v>147</v>
      </c>
      <c r="C214" s="298" t="s">
        <v>72</v>
      </c>
      <c r="D214" s="135">
        <v>64.900000000000006</v>
      </c>
      <c r="E214" s="135">
        <v>0</v>
      </c>
      <c r="F214" s="135">
        <v>0</v>
      </c>
      <c r="G214" s="297">
        <f t="shared" si="11"/>
        <v>64.900000000000006</v>
      </c>
      <c r="H214" s="289">
        <f t="shared" si="12"/>
        <v>64.900000000000006</v>
      </c>
    </row>
    <row r="215" spans="1:8" ht="13.9" customHeight="1">
      <c r="A215" s="292"/>
      <c r="B215" s="137" t="s">
        <v>449</v>
      </c>
      <c r="C215" s="298" t="s">
        <v>9</v>
      </c>
      <c r="D215" s="135">
        <v>0</v>
      </c>
      <c r="E215" s="135">
        <v>7.17</v>
      </c>
      <c r="F215" s="135">
        <v>51.41</v>
      </c>
      <c r="G215" s="297">
        <f t="shared" si="11"/>
        <v>58.58</v>
      </c>
      <c r="H215" s="289">
        <f t="shared" si="12"/>
        <v>58.58</v>
      </c>
    </row>
    <row r="216" spans="1:8" ht="13.9" customHeight="1">
      <c r="A216" s="292"/>
      <c r="B216" s="137" t="s">
        <v>148</v>
      </c>
      <c r="C216" s="298" t="s">
        <v>72</v>
      </c>
      <c r="D216" s="135">
        <v>10.1</v>
      </c>
      <c r="E216" s="135">
        <v>0</v>
      </c>
      <c r="F216" s="135">
        <v>0</v>
      </c>
      <c r="G216" s="297">
        <f t="shared" si="11"/>
        <v>10.1</v>
      </c>
      <c r="H216" s="289">
        <f t="shared" si="12"/>
        <v>10.1</v>
      </c>
    </row>
    <row r="217" spans="1:8" ht="13.9" customHeight="1">
      <c r="A217" s="292"/>
      <c r="B217" s="137" t="s">
        <v>183</v>
      </c>
      <c r="C217" s="298" t="s">
        <v>72</v>
      </c>
      <c r="D217" s="135">
        <v>0</v>
      </c>
      <c r="E217" s="135">
        <v>23.9</v>
      </c>
      <c r="F217" s="135">
        <v>59.35</v>
      </c>
      <c r="G217" s="297">
        <f t="shared" si="11"/>
        <v>83.25</v>
      </c>
      <c r="H217" s="289">
        <f t="shared" si="12"/>
        <v>83.25</v>
      </c>
    </row>
    <row r="218" spans="1:8" ht="13.9" customHeight="1">
      <c r="A218" s="292"/>
      <c r="B218" s="137" t="s">
        <v>149</v>
      </c>
      <c r="C218" s="298" t="s">
        <v>72</v>
      </c>
      <c r="D218" s="135">
        <v>0</v>
      </c>
      <c r="E218" s="135">
        <v>29</v>
      </c>
      <c r="F218" s="135">
        <v>0</v>
      </c>
      <c r="G218" s="297">
        <f t="shared" si="11"/>
        <v>29</v>
      </c>
      <c r="H218" s="289">
        <f t="shared" si="12"/>
        <v>29</v>
      </c>
    </row>
    <row r="219" spans="1:8" ht="13.9" customHeight="1">
      <c r="A219" s="292"/>
      <c r="B219" s="137" t="s">
        <v>150</v>
      </c>
      <c r="C219" s="298" t="s">
        <v>72</v>
      </c>
      <c r="D219" s="135">
        <v>9</v>
      </c>
      <c r="E219" s="135">
        <v>0</v>
      </c>
      <c r="F219" s="135">
        <v>0</v>
      </c>
      <c r="G219" s="297">
        <f t="shared" si="11"/>
        <v>9</v>
      </c>
      <c r="H219" s="289">
        <f t="shared" si="12"/>
        <v>9</v>
      </c>
    </row>
    <row r="220" spans="1:8" ht="13.9" customHeight="1">
      <c r="A220" s="292"/>
      <c r="B220" s="137" t="s">
        <v>388</v>
      </c>
      <c r="C220" s="298" t="s">
        <v>72</v>
      </c>
      <c r="D220" s="135">
        <v>0</v>
      </c>
      <c r="E220" s="135">
        <v>4.22</v>
      </c>
      <c r="F220" s="135">
        <v>7.11</v>
      </c>
      <c r="G220" s="297">
        <f t="shared" si="11"/>
        <v>11.33</v>
      </c>
      <c r="H220" s="289"/>
    </row>
    <row r="221" spans="1:8" ht="13.9" customHeight="1">
      <c r="A221" s="292"/>
      <c r="B221" s="137"/>
      <c r="C221" s="298" t="s">
        <v>74</v>
      </c>
      <c r="D221" s="135">
        <v>0</v>
      </c>
      <c r="E221" s="135">
        <v>58.29</v>
      </c>
      <c r="F221" s="135">
        <v>59.06</v>
      </c>
      <c r="G221" s="297">
        <f t="shared" si="11"/>
        <v>117.35</v>
      </c>
      <c r="H221" s="289">
        <f>G220+G221</f>
        <v>128.68</v>
      </c>
    </row>
    <row r="222" spans="1:8" ht="13.9" customHeight="1">
      <c r="A222" s="292"/>
      <c r="B222" s="137" t="s">
        <v>471</v>
      </c>
      <c r="C222" s="298" t="s">
        <v>72</v>
      </c>
      <c r="D222" s="135">
        <v>2.97</v>
      </c>
      <c r="E222" s="135">
        <v>3.82</v>
      </c>
      <c r="F222" s="135">
        <v>0.75</v>
      </c>
      <c r="G222" s="297">
        <f t="shared" ref="G222:G227" si="13">SUM(D222:F222)</f>
        <v>7.54</v>
      </c>
      <c r="H222" s="289"/>
    </row>
    <row r="223" spans="1:8" ht="13.9" customHeight="1">
      <c r="A223" s="292"/>
      <c r="B223" s="137"/>
      <c r="C223" s="298" t="s">
        <v>74</v>
      </c>
      <c r="D223" s="135">
        <v>8.19</v>
      </c>
      <c r="E223" s="135">
        <v>12.99</v>
      </c>
      <c r="F223" s="135">
        <v>2.56</v>
      </c>
      <c r="G223" s="297">
        <f t="shared" si="13"/>
        <v>23.74</v>
      </c>
      <c r="H223" s="289">
        <f>G222+G223</f>
        <v>31.279999999999998</v>
      </c>
    </row>
    <row r="224" spans="1:8" ht="13.9" customHeight="1">
      <c r="A224" s="292"/>
      <c r="B224" s="137" t="s">
        <v>472</v>
      </c>
      <c r="C224" s="298" t="s">
        <v>72</v>
      </c>
      <c r="D224" s="135">
        <v>0.16</v>
      </c>
      <c r="E224" s="135">
        <v>0.09</v>
      </c>
      <c r="F224" s="135"/>
      <c r="G224" s="297">
        <f t="shared" si="13"/>
        <v>0.25</v>
      </c>
      <c r="H224" s="289"/>
    </row>
    <row r="225" spans="1:8" ht="13.9" customHeight="1">
      <c r="A225" s="292"/>
      <c r="B225" s="137"/>
      <c r="C225" s="298" t="s">
        <v>74</v>
      </c>
      <c r="D225" s="135">
        <v>11.92</v>
      </c>
      <c r="E225" s="135">
        <v>30.89</v>
      </c>
      <c r="F225" s="135">
        <v>5.56</v>
      </c>
      <c r="G225" s="297">
        <f t="shared" si="13"/>
        <v>48.370000000000005</v>
      </c>
      <c r="H225" s="289"/>
    </row>
    <row r="226" spans="1:8" s="103" customFormat="1" ht="13.9" customHeight="1">
      <c r="A226" s="137"/>
      <c r="B226" s="137"/>
      <c r="C226" s="298" t="s">
        <v>84</v>
      </c>
      <c r="D226" s="135">
        <v>12.08</v>
      </c>
      <c r="E226" s="135">
        <v>30.98</v>
      </c>
      <c r="F226" s="135">
        <v>5.56</v>
      </c>
      <c r="G226" s="297">
        <f t="shared" si="13"/>
        <v>48.620000000000005</v>
      </c>
      <c r="H226" s="289">
        <f>G225+G226+G224</f>
        <v>97.240000000000009</v>
      </c>
    </row>
    <row r="227" spans="1:8" s="103" customFormat="1" ht="13.9" customHeight="1">
      <c r="A227" s="137"/>
      <c r="B227" s="309" t="s">
        <v>539</v>
      </c>
      <c r="C227" s="319" t="s">
        <v>74</v>
      </c>
      <c r="D227" s="311">
        <v>0</v>
      </c>
      <c r="E227" s="311">
        <v>74.92</v>
      </c>
      <c r="F227" s="311">
        <v>0.01</v>
      </c>
      <c r="G227" s="297">
        <f t="shared" si="13"/>
        <v>74.930000000000007</v>
      </c>
      <c r="H227" s="289">
        <f>G227</f>
        <v>74.930000000000007</v>
      </c>
    </row>
    <row r="228" spans="1:8" ht="13.9" customHeight="1">
      <c r="A228" s="292" t="s">
        <v>387</v>
      </c>
      <c r="B228" s="137" t="s">
        <v>286</v>
      </c>
      <c r="C228" s="298" t="s">
        <v>72</v>
      </c>
      <c r="D228" s="135">
        <v>0</v>
      </c>
      <c r="E228" s="135">
        <v>0.18</v>
      </c>
      <c r="F228" s="135">
        <v>0</v>
      </c>
      <c r="G228" s="297">
        <f t="shared" si="11"/>
        <v>0.18</v>
      </c>
      <c r="H228" s="289"/>
    </row>
    <row r="229" spans="1:8" ht="13.9" customHeight="1">
      <c r="A229" s="292"/>
      <c r="B229" s="137"/>
      <c r="C229" s="298" t="s">
        <v>74</v>
      </c>
      <c r="D229" s="135">
        <v>0</v>
      </c>
      <c r="E229" s="135">
        <v>0.32</v>
      </c>
      <c r="F229" s="135">
        <v>0</v>
      </c>
      <c r="G229" s="297">
        <f t="shared" si="11"/>
        <v>0.32</v>
      </c>
      <c r="H229" s="289">
        <f>G228+G229</f>
        <v>0.5</v>
      </c>
    </row>
    <row r="230" spans="1:8" ht="13.9" customHeight="1">
      <c r="A230" s="292"/>
      <c r="B230" s="137" t="s">
        <v>306</v>
      </c>
      <c r="C230" s="298" t="s">
        <v>72</v>
      </c>
      <c r="D230" s="135">
        <v>0</v>
      </c>
      <c r="E230" s="135">
        <v>0</v>
      </c>
      <c r="F230" s="135">
        <v>1.98</v>
      </c>
      <c r="G230" s="297">
        <f t="shared" si="11"/>
        <v>1.98</v>
      </c>
      <c r="H230" s="289"/>
    </row>
    <row r="231" spans="1:8" ht="13.9" customHeight="1">
      <c r="A231" s="292"/>
      <c r="B231" s="137"/>
      <c r="C231" s="298" t="s">
        <v>74</v>
      </c>
      <c r="D231" s="135">
        <v>0</v>
      </c>
      <c r="E231" s="135">
        <v>0</v>
      </c>
      <c r="F231" s="135">
        <v>11.06</v>
      </c>
      <c r="G231" s="297">
        <f t="shared" si="11"/>
        <v>11.06</v>
      </c>
      <c r="H231" s="289">
        <f>G230+G231</f>
        <v>13.040000000000001</v>
      </c>
    </row>
    <row r="232" spans="1:8" ht="13.9" customHeight="1">
      <c r="A232" s="292"/>
      <c r="B232" s="137" t="s">
        <v>314</v>
      </c>
      <c r="C232" s="298" t="s">
        <v>72</v>
      </c>
      <c r="D232" s="135">
        <v>0</v>
      </c>
      <c r="E232" s="135">
        <v>0</v>
      </c>
      <c r="F232" s="135">
        <v>0.95</v>
      </c>
      <c r="G232" s="297">
        <v>0.95299999999999996</v>
      </c>
      <c r="H232" s="289"/>
    </row>
    <row r="233" spans="1:8" ht="13.9" customHeight="1">
      <c r="A233" s="292"/>
      <c r="B233" s="137"/>
      <c r="C233" s="298" t="s">
        <v>74</v>
      </c>
      <c r="D233" s="135">
        <v>0</v>
      </c>
      <c r="E233" s="135">
        <v>0</v>
      </c>
      <c r="F233" s="135">
        <v>4.7</v>
      </c>
      <c r="G233" s="297">
        <v>4.6989999999999998</v>
      </c>
      <c r="H233" s="289">
        <f>G232+G233</f>
        <v>5.6520000000000001</v>
      </c>
    </row>
    <row r="234" spans="1:8" s="168" customFormat="1" ht="15.75" customHeight="1">
      <c r="A234" s="170" t="s">
        <v>163</v>
      </c>
      <c r="B234" s="299"/>
      <c r="C234" s="300"/>
      <c r="D234" s="167">
        <f>SUM(D93:D233)</f>
        <v>1203.8500000000001</v>
      </c>
      <c r="E234" s="167">
        <f>SUM(E93:E233)</f>
        <v>3183.4700000000003</v>
      </c>
      <c r="F234" s="167">
        <f>SUM(F93:F233)</f>
        <v>2273.85</v>
      </c>
      <c r="G234" s="167">
        <f>SUM(G93:G233)</f>
        <v>6661.1679999999988</v>
      </c>
      <c r="H234" s="301">
        <f>SUM(H93:H233)</f>
        <v>6661.1680000000006</v>
      </c>
    </row>
    <row r="235" spans="1:8">
      <c r="A235" s="295" t="s">
        <v>17</v>
      </c>
      <c r="B235" s="295"/>
      <c r="C235" s="296"/>
      <c r="D235" s="135"/>
      <c r="E235" s="135"/>
      <c r="F235" s="135" t="s">
        <v>546</v>
      </c>
      <c r="G235" s="297"/>
      <c r="H235" s="289"/>
    </row>
    <row r="236" spans="1:8">
      <c r="A236" s="292" t="s">
        <v>49</v>
      </c>
      <c r="B236" s="137" t="s">
        <v>450</v>
      </c>
      <c r="C236" s="298" t="s">
        <v>72</v>
      </c>
      <c r="D236" s="135">
        <v>91.78</v>
      </c>
      <c r="E236" s="135">
        <v>0</v>
      </c>
      <c r="F236" s="135">
        <v>0</v>
      </c>
      <c r="G236" s="297">
        <f t="shared" ref="G236:G249" si="14">SUM(D236:F236)</f>
        <v>91.78</v>
      </c>
      <c r="H236" s="289">
        <f t="shared" ref="H236:H245" si="15">G236</f>
        <v>91.78</v>
      </c>
    </row>
    <row r="237" spans="1:8" ht="15.75" customHeight="1">
      <c r="A237" s="292"/>
      <c r="B237" s="137" t="s">
        <v>451</v>
      </c>
      <c r="C237" s="298" t="s">
        <v>72</v>
      </c>
      <c r="D237" s="135">
        <v>0</v>
      </c>
      <c r="E237" s="135">
        <v>0</v>
      </c>
      <c r="F237" s="135">
        <v>7.19</v>
      </c>
      <c r="G237" s="297">
        <f t="shared" si="14"/>
        <v>7.19</v>
      </c>
      <c r="H237" s="289">
        <f t="shared" si="15"/>
        <v>7.19</v>
      </c>
    </row>
    <row r="238" spans="1:8" ht="15.75" customHeight="1">
      <c r="A238" s="292"/>
      <c r="B238" s="137" t="s">
        <v>452</v>
      </c>
      <c r="C238" s="298" t="s">
        <v>72</v>
      </c>
      <c r="D238" s="135">
        <v>0</v>
      </c>
      <c r="E238" s="135">
        <v>0</v>
      </c>
      <c r="F238" s="135">
        <v>3</v>
      </c>
      <c r="G238" s="297">
        <f t="shared" si="14"/>
        <v>3</v>
      </c>
      <c r="H238" s="289">
        <f t="shared" si="15"/>
        <v>3</v>
      </c>
    </row>
    <row r="239" spans="1:8" ht="15.75" customHeight="1">
      <c r="A239" s="292"/>
      <c r="B239" s="137" t="s">
        <v>453</v>
      </c>
      <c r="C239" s="298" t="s">
        <v>72</v>
      </c>
      <c r="D239" s="135">
        <v>3</v>
      </c>
      <c r="E239" s="135">
        <v>0</v>
      </c>
      <c r="F239" s="135">
        <v>0</v>
      </c>
      <c r="G239" s="297">
        <f t="shared" si="14"/>
        <v>3</v>
      </c>
      <c r="H239" s="289">
        <f t="shared" si="15"/>
        <v>3</v>
      </c>
    </row>
    <row r="240" spans="1:8" ht="15.75" customHeight="1">
      <c r="A240" s="292"/>
      <c r="B240" s="137" t="s">
        <v>454</v>
      </c>
      <c r="C240" s="298" t="s">
        <v>72</v>
      </c>
      <c r="D240" s="135">
        <v>40.36</v>
      </c>
      <c r="E240" s="135">
        <v>20.3</v>
      </c>
      <c r="F240" s="135">
        <v>0</v>
      </c>
      <c r="G240" s="297">
        <f t="shared" si="14"/>
        <v>60.66</v>
      </c>
      <c r="H240" s="289">
        <f t="shared" si="15"/>
        <v>60.66</v>
      </c>
    </row>
    <row r="241" spans="1:8" ht="15.75" customHeight="1">
      <c r="A241" s="292"/>
      <c r="B241" s="137" t="s">
        <v>455</v>
      </c>
      <c r="C241" s="298" t="s">
        <v>72</v>
      </c>
      <c r="D241" s="135">
        <v>0</v>
      </c>
      <c r="E241" s="135">
        <v>10.52</v>
      </c>
      <c r="F241" s="135">
        <v>0</v>
      </c>
      <c r="G241" s="297">
        <f t="shared" si="14"/>
        <v>10.52</v>
      </c>
      <c r="H241" s="289">
        <f t="shared" si="15"/>
        <v>10.52</v>
      </c>
    </row>
    <row r="242" spans="1:8" ht="15.75" customHeight="1">
      <c r="A242" s="292"/>
      <c r="B242" s="137" t="s">
        <v>456</v>
      </c>
      <c r="C242" s="298" t="s">
        <v>72</v>
      </c>
      <c r="D242" s="135">
        <v>49</v>
      </c>
      <c r="E242" s="135">
        <v>24.3</v>
      </c>
      <c r="F242" s="135">
        <v>0</v>
      </c>
      <c r="G242" s="297">
        <f t="shared" si="14"/>
        <v>73.3</v>
      </c>
      <c r="H242" s="289">
        <f t="shared" si="15"/>
        <v>73.3</v>
      </c>
    </row>
    <row r="243" spans="1:8" ht="15.75" customHeight="1">
      <c r="A243" s="292"/>
      <c r="B243" s="137" t="s">
        <v>457</v>
      </c>
      <c r="C243" s="298" t="s">
        <v>72</v>
      </c>
      <c r="D243" s="135">
        <v>34</v>
      </c>
      <c r="E243" s="135">
        <v>0</v>
      </c>
      <c r="F243" s="135">
        <v>0</v>
      </c>
      <c r="G243" s="297">
        <f t="shared" si="14"/>
        <v>34</v>
      </c>
      <c r="H243" s="289">
        <f t="shared" si="15"/>
        <v>34</v>
      </c>
    </row>
    <row r="244" spans="1:8" ht="15.75" customHeight="1">
      <c r="A244" s="292"/>
      <c r="B244" s="137" t="s">
        <v>458</v>
      </c>
      <c r="C244" s="298" t="s">
        <v>72</v>
      </c>
      <c r="D244" s="135">
        <v>98</v>
      </c>
      <c r="E244" s="135">
        <v>0</v>
      </c>
      <c r="F244" s="135">
        <v>0</v>
      </c>
      <c r="G244" s="297">
        <f t="shared" si="14"/>
        <v>98</v>
      </c>
      <c r="H244" s="289">
        <f t="shared" si="15"/>
        <v>98</v>
      </c>
    </row>
    <row r="245" spans="1:8" ht="15.75" customHeight="1">
      <c r="A245" s="292"/>
      <c r="B245" s="137" t="s">
        <v>459</v>
      </c>
      <c r="C245" s="298" t="s">
        <v>72</v>
      </c>
      <c r="D245" s="135">
        <v>0</v>
      </c>
      <c r="E245" s="135">
        <v>0</v>
      </c>
      <c r="F245" s="135">
        <v>14.45</v>
      </c>
      <c r="G245" s="297">
        <f t="shared" si="14"/>
        <v>14.45</v>
      </c>
      <c r="H245" s="289">
        <f t="shared" si="15"/>
        <v>14.45</v>
      </c>
    </row>
    <row r="246" spans="1:8" ht="13.9" customHeight="1">
      <c r="A246" s="292"/>
      <c r="B246" s="137"/>
      <c r="C246" s="298"/>
      <c r="D246" s="135"/>
      <c r="E246" s="135"/>
      <c r="F246" s="135"/>
      <c r="G246" s="297"/>
      <c r="H246" s="136" t="s">
        <v>393</v>
      </c>
    </row>
    <row r="247" spans="1:8" ht="13.9" customHeight="1">
      <c r="A247" s="292" t="s">
        <v>49</v>
      </c>
      <c r="B247" s="137" t="s">
        <v>460</v>
      </c>
      <c r="C247" s="298" t="s">
        <v>9</v>
      </c>
      <c r="D247" s="135">
        <v>0</v>
      </c>
      <c r="E247" s="135">
        <v>1.28</v>
      </c>
      <c r="F247" s="135">
        <v>8.4499999999999993</v>
      </c>
      <c r="G247" s="297">
        <f t="shared" si="14"/>
        <v>9.7299999999999986</v>
      </c>
      <c r="H247" s="289">
        <f>G247</f>
        <v>9.7299999999999986</v>
      </c>
    </row>
    <row r="248" spans="1:8" ht="13.9" customHeight="1">
      <c r="A248" s="292"/>
      <c r="B248" s="137" t="s">
        <v>461</v>
      </c>
      <c r="C248" s="298" t="s">
        <v>72</v>
      </c>
      <c r="D248" s="135">
        <v>19.47</v>
      </c>
      <c r="E248" s="135">
        <v>0</v>
      </c>
      <c r="F248" s="135">
        <v>0</v>
      </c>
      <c r="G248" s="297">
        <f t="shared" si="14"/>
        <v>19.47</v>
      </c>
      <c r="H248" s="289">
        <f>G248</f>
        <v>19.47</v>
      </c>
    </row>
    <row r="249" spans="1:8" ht="13.9" customHeight="1">
      <c r="A249" s="317" t="s">
        <v>164</v>
      </c>
      <c r="B249" s="137" t="s">
        <v>426</v>
      </c>
      <c r="C249" s="298" t="s">
        <v>9</v>
      </c>
      <c r="D249" s="135">
        <v>0</v>
      </c>
      <c r="E249" s="135">
        <v>0</v>
      </c>
      <c r="F249" s="135">
        <v>299.17</v>
      </c>
      <c r="G249" s="297">
        <f t="shared" si="14"/>
        <v>299.17</v>
      </c>
      <c r="H249" s="289">
        <f>G249</f>
        <v>299.17</v>
      </c>
    </row>
    <row r="250" spans="1:8" ht="13.9" customHeight="1">
      <c r="A250" s="292" t="s">
        <v>51</v>
      </c>
      <c r="B250" s="137" t="s">
        <v>165</v>
      </c>
      <c r="C250" s="298" t="s">
        <v>72</v>
      </c>
      <c r="D250" s="135">
        <v>10.59</v>
      </c>
      <c r="E250" s="135">
        <v>31.56</v>
      </c>
      <c r="F250" s="135">
        <v>0</v>
      </c>
      <c r="G250" s="297">
        <f t="shared" ref="G250:G261" si="16">SUM(D250:F250)</f>
        <v>42.15</v>
      </c>
      <c r="H250" s="289">
        <f>G250</f>
        <v>42.15</v>
      </c>
    </row>
    <row r="251" spans="1:8" ht="13.9" customHeight="1">
      <c r="A251" s="292"/>
      <c r="B251" s="137" t="s">
        <v>425</v>
      </c>
      <c r="C251" s="298" t="s">
        <v>72</v>
      </c>
      <c r="D251" s="135">
        <v>225.88</v>
      </c>
      <c r="E251" s="135">
        <v>0</v>
      </c>
      <c r="F251" s="135">
        <v>0</v>
      </c>
      <c r="G251" s="297">
        <f t="shared" si="16"/>
        <v>225.88</v>
      </c>
      <c r="H251" s="289"/>
    </row>
    <row r="252" spans="1:8" s="103" customFormat="1" ht="13.9" customHeight="1">
      <c r="A252" s="171"/>
      <c r="B252" s="137"/>
      <c r="C252" s="298" t="s">
        <v>78</v>
      </c>
      <c r="D252" s="135">
        <v>232.5</v>
      </c>
      <c r="E252" s="135">
        <v>0</v>
      </c>
      <c r="F252" s="135">
        <v>0</v>
      </c>
      <c r="G252" s="297">
        <f t="shared" si="16"/>
        <v>232.5</v>
      </c>
      <c r="H252" s="289"/>
    </row>
    <row r="253" spans="1:8" s="103" customFormat="1" ht="13.9" customHeight="1">
      <c r="A253" s="171"/>
      <c r="B253" s="137"/>
      <c r="C253" s="298" t="s">
        <v>9</v>
      </c>
      <c r="D253" s="135">
        <v>251.68</v>
      </c>
      <c r="E253" s="135">
        <v>87.03</v>
      </c>
      <c r="F253" s="135">
        <v>178.47</v>
      </c>
      <c r="G253" s="297">
        <f t="shared" si="16"/>
        <v>517.18000000000006</v>
      </c>
      <c r="H253" s="289">
        <f>G251+G252+G253</f>
        <v>975.56000000000006</v>
      </c>
    </row>
    <row r="254" spans="1:8" s="103" customFormat="1" ht="13.9" customHeight="1">
      <c r="A254" s="292"/>
      <c r="B254" s="137" t="s">
        <v>166</v>
      </c>
      <c r="C254" s="298" t="s">
        <v>72</v>
      </c>
      <c r="D254" s="135">
        <v>3.6</v>
      </c>
      <c r="E254" s="135">
        <v>0</v>
      </c>
      <c r="F254" s="135">
        <v>0</v>
      </c>
      <c r="G254" s="297">
        <f t="shared" si="16"/>
        <v>3.6</v>
      </c>
      <c r="H254" s="289"/>
    </row>
    <row r="255" spans="1:8" s="103" customFormat="1" ht="13.9" customHeight="1">
      <c r="A255" s="292"/>
      <c r="B255" s="137"/>
      <c r="C255" s="298" t="s">
        <v>74</v>
      </c>
      <c r="D255" s="135">
        <v>0.51</v>
      </c>
      <c r="E255" s="135">
        <v>0</v>
      </c>
      <c r="F255" s="135">
        <v>0</v>
      </c>
      <c r="G255" s="297">
        <f t="shared" si="16"/>
        <v>0.51</v>
      </c>
      <c r="H255" s="289">
        <f>G254+G255</f>
        <v>4.1100000000000003</v>
      </c>
    </row>
    <row r="256" spans="1:8" ht="13.9" customHeight="1">
      <c r="A256" s="292"/>
      <c r="B256" s="137" t="s">
        <v>431</v>
      </c>
      <c r="C256" s="298" t="s">
        <v>72</v>
      </c>
      <c r="D256" s="135">
        <v>0</v>
      </c>
      <c r="E256" s="135">
        <v>0</v>
      </c>
      <c r="F256" s="135">
        <v>20.72</v>
      </c>
      <c r="G256" s="297">
        <f t="shared" si="16"/>
        <v>20.72</v>
      </c>
      <c r="H256" s="289">
        <f t="shared" ref="H256:H261" si="17">G256</f>
        <v>20.72</v>
      </c>
    </row>
    <row r="257" spans="1:8" ht="13.9" customHeight="1">
      <c r="A257" s="292"/>
      <c r="B257" s="137" t="s">
        <v>167</v>
      </c>
      <c r="C257" s="298" t="s">
        <v>9</v>
      </c>
      <c r="D257" s="135">
        <v>0</v>
      </c>
      <c r="E257" s="135">
        <v>0</v>
      </c>
      <c r="F257" s="135">
        <v>292.04000000000002</v>
      </c>
      <c r="G257" s="297">
        <f t="shared" si="16"/>
        <v>292.04000000000002</v>
      </c>
      <c r="H257" s="289">
        <f t="shared" si="17"/>
        <v>292.04000000000002</v>
      </c>
    </row>
    <row r="258" spans="1:8" ht="13.9" customHeight="1">
      <c r="A258" s="292" t="s">
        <v>50</v>
      </c>
      <c r="B258" s="137" t="s">
        <v>168</v>
      </c>
      <c r="C258" s="298" t="s">
        <v>9</v>
      </c>
      <c r="D258" s="135">
        <v>0</v>
      </c>
      <c r="E258" s="135">
        <v>0</v>
      </c>
      <c r="F258" s="135">
        <v>92.52</v>
      </c>
      <c r="G258" s="297">
        <f t="shared" si="16"/>
        <v>92.52</v>
      </c>
      <c r="H258" s="289">
        <f t="shared" si="17"/>
        <v>92.52</v>
      </c>
    </row>
    <row r="259" spans="1:8" ht="13.9" customHeight="1">
      <c r="A259" s="292"/>
      <c r="B259" s="137" t="s">
        <v>169</v>
      </c>
      <c r="C259" s="298" t="s">
        <v>9</v>
      </c>
      <c r="D259" s="135">
        <v>0</v>
      </c>
      <c r="E259" s="135">
        <v>0</v>
      </c>
      <c r="F259" s="135">
        <v>7.92</v>
      </c>
      <c r="G259" s="297">
        <f t="shared" si="16"/>
        <v>7.92</v>
      </c>
      <c r="H259" s="289">
        <f t="shared" si="17"/>
        <v>7.92</v>
      </c>
    </row>
    <row r="260" spans="1:8" ht="13.9" customHeight="1">
      <c r="A260" s="292"/>
      <c r="B260" s="137" t="s">
        <v>170</v>
      </c>
      <c r="C260" s="298" t="s">
        <v>74</v>
      </c>
      <c r="D260" s="135">
        <v>0</v>
      </c>
      <c r="E260" s="135">
        <v>0</v>
      </c>
      <c r="F260" s="135">
        <v>123.1</v>
      </c>
      <c r="G260" s="297">
        <f t="shared" si="16"/>
        <v>123.1</v>
      </c>
      <c r="H260" s="289">
        <f t="shared" si="17"/>
        <v>123.1</v>
      </c>
    </row>
    <row r="261" spans="1:8" s="103" customFormat="1" ht="31.15" customHeight="1">
      <c r="A261" s="292" t="s">
        <v>50</v>
      </c>
      <c r="B261" s="318" t="s">
        <v>273</v>
      </c>
      <c r="C261" s="298" t="s">
        <v>9</v>
      </c>
      <c r="D261" s="135">
        <v>218.28</v>
      </c>
      <c r="E261" s="135">
        <v>108.71</v>
      </c>
      <c r="F261" s="135">
        <v>112.67</v>
      </c>
      <c r="G261" s="297">
        <f t="shared" si="16"/>
        <v>439.66</v>
      </c>
      <c r="H261" s="289">
        <f t="shared" si="17"/>
        <v>439.66</v>
      </c>
    </row>
    <row r="262" spans="1:8" s="168" customFormat="1" ht="13.9" customHeight="1">
      <c r="A262" s="170" t="s">
        <v>171</v>
      </c>
      <c r="B262" s="299"/>
      <c r="C262" s="300"/>
      <c r="D262" s="167">
        <f>SUM(D236:D261)</f>
        <v>1278.6499999999999</v>
      </c>
      <c r="E262" s="167">
        <f>SUM(E236:E261)</f>
        <v>283.7</v>
      </c>
      <c r="F262" s="167">
        <f>SUM(F236:F261)</f>
        <v>1159.7</v>
      </c>
      <c r="G262" s="167">
        <f>SUM(G236:G261)</f>
        <v>2722.0499999999997</v>
      </c>
      <c r="H262" s="301">
        <f>SUM(H236:H261)</f>
        <v>2722.0499999999997</v>
      </c>
    </row>
    <row r="263" spans="1:8" ht="13.9" customHeight="1">
      <c r="A263" s="295" t="s">
        <v>427</v>
      </c>
      <c r="B263" s="295"/>
      <c r="C263" s="296"/>
      <c r="D263" s="135"/>
      <c r="E263" s="135"/>
      <c r="F263" s="135"/>
      <c r="G263" s="297"/>
      <c r="H263" s="289"/>
    </row>
    <row r="264" spans="1:8" s="103" customFormat="1" ht="13.9" customHeight="1">
      <c r="A264" s="292" t="s">
        <v>172</v>
      </c>
      <c r="B264" s="137" t="s">
        <v>173</v>
      </c>
      <c r="C264" s="298" t="s">
        <v>72</v>
      </c>
      <c r="D264" s="135">
        <v>0</v>
      </c>
      <c r="E264" s="135">
        <v>20.25</v>
      </c>
      <c r="F264" s="135">
        <v>0</v>
      </c>
      <c r="G264" s="297">
        <f>SUM(D264:F264)</f>
        <v>20.25</v>
      </c>
      <c r="H264" s="289">
        <f>G264</f>
        <v>20.25</v>
      </c>
    </row>
    <row r="265" spans="1:8" s="103" customFormat="1" ht="13.9" customHeight="1">
      <c r="A265" s="292"/>
      <c r="B265" s="137" t="s">
        <v>174</v>
      </c>
      <c r="C265" s="298" t="s">
        <v>72</v>
      </c>
      <c r="D265" s="135">
        <v>0</v>
      </c>
      <c r="E265" s="135">
        <v>0</v>
      </c>
      <c r="F265" s="135">
        <v>7.3</v>
      </c>
      <c r="G265" s="297">
        <f>SUM(D265:F265)</f>
        <v>7.3</v>
      </c>
      <c r="H265" s="289">
        <f>G265</f>
        <v>7.3</v>
      </c>
    </row>
    <row r="266" spans="1:8" s="168" customFormat="1" ht="18.600000000000001" customHeight="1">
      <c r="A266" s="170" t="s">
        <v>428</v>
      </c>
      <c r="B266" s="299"/>
      <c r="C266" s="300"/>
      <c r="D266" s="167">
        <f>SUM(D264:D265)</f>
        <v>0</v>
      </c>
      <c r="E266" s="167">
        <f>SUM(E264:E265)</f>
        <v>20.25</v>
      </c>
      <c r="F266" s="167">
        <f>SUM(F264:F265)</f>
        <v>7.3</v>
      </c>
      <c r="G266" s="167">
        <f>SUM(G264:G265)</f>
        <v>27.55</v>
      </c>
      <c r="H266" s="301">
        <f>SUM(H264:H265)</f>
        <v>27.55</v>
      </c>
    </row>
    <row r="267" spans="1:8" ht="16.899999999999999" customHeight="1">
      <c r="A267" s="171" t="s">
        <v>18</v>
      </c>
      <c r="B267" s="137"/>
      <c r="C267" s="298"/>
      <c r="D267" s="135"/>
      <c r="E267" s="135"/>
      <c r="F267" s="135"/>
      <c r="G267" s="297"/>
      <c r="H267" s="289"/>
    </row>
    <row r="268" spans="1:8" ht="13.9" customHeight="1">
      <c r="A268" s="292" t="s">
        <v>53</v>
      </c>
      <c r="B268" s="137" t="s">
        <v>175</v>
      </c>
      <c r="C268" s="298" t="s">
        <v>72</v>
      </c>
      <c r="D268" s="135">
        <v>0</v>
      </c>
      <c r="E268" s="135">
        <v>0</v>
      </c>
      <c r="F268" s="135">
        <v>5.6</v>
      </c>
      <c r="G268" s="297">
        <f>SUM(D268:F268)</f>
        <v>5.6</v>
      </c>
      <c r="H268" s="289">
        <f>G268</f>
        <v>5.6</v>
      </c>
    </row>
    <row r="269" spans="1:8" ht="13.9" customHeight="1">
      <c r="A269" s="171"/>
      <c r="B269" s="137" t="s">
        <v>186</v>
      </c>
      <c r="C269" s="298" t="s">
        <v>72</v>
      </c>
      <c r="D269" s="135">
        <v>0</v>
      </c>
      <c r="E269" s="135">
        <v>0</v>
      </c>
      <c r="F269" s="135">
        <v>2.5</v>
      </c>
      <c r="G269" s="297">
        <f>SUM(D269:F269)</f>
        <v>2.5</v>
      </c>
      <c r="H269" s="289">
        <f>G269</f>
        <v>2.5</v>
      </c>
    </row>
    <row r="270" spans="1:8" ht="13.9" customHeight="1">
      <c r="A270" s="171"/>
      <c r="B270" s="137" t="s">
        <v>176</v>
      </c>
      <c r="C270" s="298" t="s">
        <v>72</v>
      </c>
      <c r="D270" s="135">
        <v>0</v>
      </c>
      <c r="E270" s="135">
        <v>0</v>
      </c>
      <c r="F270" s="135">
        <v>1</v>
      </c>
      <c r="G270" s="297">
        <f>SUM(D270:F270)</f>
        <v>1</v>
      </c>
      <c r="H270" s="289">
        <f>G270</f>
        <v>1</v>
      </c>
    </row>
    <row r="271" spans="1:8" ht="13.9" customHeight="1">
      <c r="A271" s="292"/>
      <c r="B271" s="137" t="s">
        <v>177</v>
      </c>
      <c r="C271" s="298" t="s">
        <v>72</v>
      </c>
      <c r="D271" s="135">
        <v>0</v>
      </c>
      <c r="E271" s="135">
        <v>0</v>
      </c>
      <c r="F271" s="135">
        <v>0.55000000000000004</v>
      </c>
      <c r="G271" s="297">
        <f>SUM(D271:F271)</f>
        <v>0.55000000000000004</v>
      </c>
      <c r="H271" s="289">
        <f>G271</f>
        <v>0.55000000000000004</v>
      </c>
    </row>
    <row r="272" spans="1:8" s="168" customFormat="1" ht="16.149999999999999" customHeight="1">
      <c r="A272" s="170" t="s">
        <v>178</v>
      </c>
      <c r="B272" s="299"/>
      <c r="C272" s="300"/>
      <c r="D272" s="167">
        <f>SUM(D268:D271)</f>
        <v>0</v>
      </c>
      <c r="E272" s="167">
        <f>SUM(E268:E271)</f>
        <v>0</v>
      </c>
      <c r="F272" s="167">
        <f>SUM(F268:F271)</f>
        <v>9.65</v>
      </c>
      <c r="G272" s="167">
        <f>SUM(G268:G271)</f>
        <v>9.65</v>
      </c>
      <c r="H272" s="301">
        <f>SUM(H268:H271)</f>
        <v>9.65</v>
      </c>
    </row>
    <row r="273" spans="1:8" ht="16.899999999999999" customHeight="1">
      <c r="A273" s="295" t="s">
        <v>187</v>
      </c>
      <c r="B273" s="295"/>
      <c r="C273" s="296"/>
      <c r="D273" s="135"/>
      <c r="E273" s="135"/>
      <c r="F273" s="135"/>
      <c r="G273" s="297"/>
      <c r="H273" s="289"/>
    </row>
    <row r="274" spans="1:8" ht="16.899999999999999" customHeight="1">
      <c r="A274" s="137" t="s">
        <v>429</v>
      </c>
      <c r="B274" s="137" t="s">
        <v>188</v>
      </c>
      <c r="C274" s="298" t="s">
        <v>72</v>
      </c>
      <c r="D274" s="135">
        <v>0</v>
      </c>
      <c r="E274" s="135">
        <v>0.28999999999999998</v>
      </c>
      <c r="F274" s="135">
        <v>0.86</v>
      </c>
      <c r="G274" s="297">
        <f>SUM(D274:F274)</f>
        <v>1.1499999999999999</v>
      </c>
      <c r="H274" s="289">
        <f>G274</f>
        <v>1.1499999999999999</v>
      </c>
    </row>
    <row r="275" spans="1:8" ht="16.899999999999999" customHeight="1">
      <c r="A275" s="137"/>
      <c r="B275" s="137" t="s">
        <v>378</v>
      </c>
      <c r="C275" s="298" t="s">
        <v>377</v>
      </c>
      <c r="D275" s="135">
        <v>0</v>
      </c>
      <c r="E275" s="135">
        <v>0</v>
      </c>
      <c r="F275" s="135">
        <v>0.96</v>
      </c>
      <c r="G275" s="297">
        <f>SUM(D275:F275)</f>
        <v>0.96</v>
      </c>
      <c r="H275" s="289">
        <f>G275</f>
        <v>0.96</v>
      </c>
    </row>
    <row r="276" spans="1:8" ht="16.899999999999999" customHeight="1">
      <c r="A276" s="292" t="s">
        <v>202</v>
      </c>
      <c r="B276" s="137" t="s">
        <v>287</v>
      </c>
      <c r="C276" s="298" t="s">
        <v>74</v>
      </c>
      <c r="D276" s="135">
        <v>0</v>
      </c>
      <c r="E276" s="135">
        <v>0.64</v>
      </c>
      <c r="F276" s="135">
        <v>0</v>
      </c>
      <c r="G276" s="297">
        <f>SUM(D276:F276)</f>
        <v>0.64</v>
      </c>
      <c r="H276" s="289">
        <f>G276</f>
        <v>0.64</v>
      </c>
    </row>
    <row r="277" spans="1:8" ht="16.899999999999999" customHeight="1">
      <c r="A277" s="171"/>
      <c r="B277" s="137" t="s">
        <v>307</v>
      </c>
      <c r="C277" s="298" t="s">
        <v>74</v>
      </c>
      <c r="D277" s="135">
        <v>0</v>
      </c>
      <c r="E277" s="135">
        <v>0.2</v>
      </c>
      <c r="F277" s="135">
        <v>0.78</v>
      </c>
      <c r="G277" s="297">
        <f>SUM(D277:F277)</f>
        <v>0.98</v>
      </c>
      <c r="H277" s="289">
        <f>G277</f>
        <v>0.98</v>
      </c>
    </row>
    <row r="278" spans="1:8" ht="16.899999999999999" customHeight="1">
      <c r="A278" s="171"/>
      <c r="B278" s="137" t="s">
        <v>379</v>
      </c>
      <c r="C278" s="298" t="s">
        <v>74</v>
      </c>
      <c r="D278" s="135">
        <v>0</v>
      </c>
      <c r="E278" s="135">
        <v>0</v>
      </c>
      <c r="F278" s="135">
        <v>0.2</v>
      </c>
      <c r="G278" s="297">
        <f>SUM(D278:F278)</f>
        <v>0.2</v>
      </c>
      <c r="H278" s="289">
        <f>G278</f>
        <v>0.2</v>
      </c>
    </row>
    <row r="279" spans="1:8" s="168" customFormat="1" ht="18" customHeight="1">
      <c r="A279" s="170" t="s">
        <v>189</v>
      </c>
      <c r="B279" s="299"/>
      <c r="C279" s="300"/>
      <c r="D279" s="167">
        <f>SUM(D274:D278)</f>
        <v>0</v>
      </c>
      <c r="E279" s="167">
        <f>SUM(E274:E278)</f>
        <v>1.1299999999999999</v>
      </c>
      <c r="F279" s="167">
        <f>SUM(F274:F278)</f>
        <v>2.8</v>
      </c>
      <c r="G279" s="167">
        <f>SUM(G274:G278)</f>
        <v>3.93</v>
      </c>
      <c r="H279" s="301">
        <f>SUM(H274:H278)</f>
        <v>3.93</v>
      </c>
    </row>
    <row r="280" spans="1:8" s="168" customFormat="1" ht="15.75" customHeight="1">
      <c r="A280" s="295" t="s">
        <v>315</v>
      </c>
      <c r="B280" s="295"/>
      <c r="C280" s="296"/>
      <c r="D280" s="135"/>
      <c r="E280" s="135"/>
      <c r="F280" s="135"/>
      <c r="G280" s="297"/>
      <c r="H280" s="289"/>
    </row>
    <row r="281" spans="1:8" s="168" customFormat="1" ht="15.75" customHeight="1">
      <c r="A281" s="137" t="s">
        <v>462</v>
      </c>
      <c r="B281" s="137" t="s">
        <v>463</v>
      </c>
      <c r="C281" s="298" t="s">
        <v>72</v>
      </c>
      <c r="D281" s="135">
        <v>5.93</v>
      </c>
      <c r="E281" s="135">
        <v>0</v>
      </c>
      <c r="F281" s="135">
        <v>0</v>
      </c>
      <c r="G281" s="297">
        <f>SUM(D281:F281)</f>
        <v>5.93</v>
      </c>
      <c r="H281" s="289">
        <f>G281</f>
        <v>5.93</v>
      </c>
    </row>
    <row r="282" spans="1:8" s="168" customFormat="1" ht="18" customHeight="1">
      <c r="A282" s="170" t="s">
        <v>464</v>
      </c>
      <c r="B282" s="299"/>
      <c r="C282" s="300"/>
      <c r="D282" s="167">
        <f>SUM(D281)</f>
        <v>5.93</v>
      </c>
      <c r="E282" s="167">
        <f>SUM(E281)</f>
        <v>0</v>
      </c>
      <c r="F282" s="167">
        <f>SUM(F281)</f>
        <v>0</v>
      </c>
      <c r="G282" s="167">
        <f>SUM(G281)</f>
        <v>5.93</v>
      </c>
      <c r="H282" s="167">
        <f>SUM(H281)</f>
        <v>5.93</v>
      </c>
    </row>
    <row r="283" spans="1:8" ht="5.25" customHeight="1">
      <c r="A283" s="292"/>
      <c r="B283" s="292"/>
      <c r="C283" s="296"/>
      <c r="D283" s="135"/>
      <c r="E283" s="135"/>
      <c r="F283" s="135"/>
      <c r="G283" s="297"/>
      <c r="H283" s="289"/>
    </row>
    <row r="284" spans="1:8" s="168" customFormat="1" ht="16.899999999999999" customHeight="1">
      <c r="A284" s="170" t="s">
        <v>179</v>
      </c>
      <c r="B284" s="170"/>
      <c r="C284" s="305"/>
      <c r="D284" s="167">
        <f>D8+D91+D234+D262+D266+D272+D279+D282</f>
        <v>7964.4299999999994</v>
      </c>
      <c r="E284" s="167">
        <f>E8+E91+E234+E262+E266+E272+E279+E282</f>
        <v>25306.32</v>
      </c>
      <c r="F284" s="167">
        <f>F8+F91+F234+F262+F266+F272+F279+F282</f>
        <v>14099.79</v>
      </c>
      <c r="G284" s="167">
        <f>G8+G91+G234+G262+G266+G272+G279+G282</f>
        <v>47370.538000000008</v>
      </c>
      <c r="H284" s="167">
        <f>H8+H91+H234+H262+H266+H272+H279+'2.7'!H282</f>
        <v>47370.538000000008</v>
      </c>
    </row>
    <row r="285" spans="1:8" ht="13.9" customHeight="1">
      <c r="A285" s="176" t="s">
        <v>15</v>
      </c>
      <c r="H285" s="163"/>
    </row>
    <row r="286" spans="1:8" ht="10.5" customHeight="1" thickBot="1">
      <c r="A286" s="172"/>
      <c r="B286" s="177"/>
      <c r="C286" s="178"/>
      <c r="D286" s="173"/>
      <c r="E286" s="173"/>
      <c r="F286" s="173"/>
      <c r="G286" s="174"/>
      <c r="H286" s="179"/>
    </row>
    <row r="288" spans="1:8">
      <c r="A288" s="105"/>
    </row>
  </sheetData>
  <mergeCells count="2">
    <mergeCell ref="A1:H1"/>
    <mergeCell ref="A2:H2"/>
  </mergeCells>
  <phoneticPr fontId="4" type="noConversion"/>
  <printOptions horizontalCentered="1"/>
  <pageMargins left="0.39370078740157483" right="0.39370078740157483" top="0.59055118110236227" bottom="0.39370078740157483" header="0.19685039370078741" footer="0.19685039370078741"/>
  <pageSetup paperSize="9" scale="93" firstPageNumber="3" orientation="portrait" useFirstPageNumber="1" r:id="rId1"/>
  <headerFooter differentOddEven="1" scaleWithDoc="0" alignWithMargins="0"/>
  <rowBreaks count="5" manualBreakCount="5">
    <brk id="49" max="8" man="1"/>
    <brk id="101" max="8" man="1"/>
    <brk id="146" max="8" man="1"/>
    <brk id="194" max="8" man="1"/>
    <brk id="246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94"/>
  <sheetViews>
    <sheetView zoomScale="115" zoomScaleNormal="115" zoomScaleSheetLayoutView="130" workbookViewId="0">
      <pane xSplit="1" ySplit="4" topLeftCell="B5" activePane="bottomRight" state="frozen"/>
      <selection activeCell="S25" sqref="S25"/>
      <selection pane="topRight" activeCell="S25" sqref="S25"/>
      <selection pane="bottomLeft" activeCell="S25" sqref="S25"/>
      <selection pane="bottomRight" activeCell="G31" sqref="G31"/>
    </sheetView>
  </sheetViews>
  <sheetFormatPr defaultColWidth="8" defaultRowHeight="12.4" customHeight="1"/>
  <cols>
    <col min="1" max="1" width="18.5" style="94" customWidth="1"/>
    <col min="2" max="2" width="28.75" style="94" customWidth="1"/>
    <col min="3" max="5" width="11.25" style="87" customWidth="1"/>
    <col min="6" max="6" width="11.25" style="101" customWidth="1"/>
    <col min="7" max="7" width="6.125" style="94" customWidth="1"/>
    <col min="8" max="8" width="6.5" style="94" customWidth="1"/>
    <col min="9" max="9" width="10.125" style="94" bestFit="1" customWidth="1"/>
    <col min="10" max="11" width="9" style="94" bestFit="1" customWidth="1"/>
    <col min="12" max="16384" width="8" style="94"/>
  </cols>
  <sheetData>
    <row r="1" spans="1:15" ht="24" customHeight="1">
      <c r="A1" s="465" t="s">
        <v>495</v>
      </c>
      <c r="B1" s="466"/>
      <c r="C1" s="466"/>
      <c r="D1" s="466"/>
      <c r="E1" s="466"/>
      <c r="F1" s="467"/>
    </row>
    <row r="2" spans="1:15" ht="15" customHeight="1">
      <c r="A2" s="468" t="s">
        <v>21</v>
      </c>
      <c r="B2" s="468" t="s">
        <v>22</v>
      </c>
      <c r="C2" s="321" t="s">
        <v>33</v>
      </c>
      <c r="D2" s="321" t="s">
        <v>20</v>
      </c>
      <c r="E2" s="321" t="s">
        <v>39</v>
      </c>
      <c r="F2" s="464" t="s">
        <v>3</v>
      </c>
    </row>
    <row r="3" spans="1:15" ht="15.6" customHeight="1">
      <c r="A3" s="468"/>
      <c r="B3" s="468"/>
      <c r="C3" s="321" t="s">
        <v>45</v>
      </c>
      <c r="D3" s="321" t="s">
        <v>45</v>
      </c>
      <c r="E3" s="321" t="s">
        <v>44</v>
      </c>
      <c r="F3" s="464"/>
      <c r="G3" s="95"/>
    </row>
    <row r="4" spans="1:15" s="97" customFormat="1" ht="15" customHeight="1">
      <c r="A4" s="85" t="s">
        <v>248</v>
      </c>
      <c r="B4" s="85" t="s">
        <v>249</v>
      </c>
      <c r="C4" s="86" t="s">
        <v>250</v>
      </c>
      <c r="D4" s="86" t="s">
        <v>251</v>
      </c>
      <c r="E4" s="86" t="s">
        <v>252</v>
      </c>
      <c r="F4" s="322" t="s">
        <v>253</v>
      </c>
      <c r="G4" s="96"/>
      <c r="H4" s="96"/>
      <c r="I4" s="96"/>
      <c r="J4" s="96"/>
      <c r="K4" s="96"/>
      <c r="L4" s="96"/>
      <c r="M4" s="96"/>
      <c r="N4" s="96"/>
      <c r="O4" s="96"/>
    </row>
    <row r="5" spans="1:15" s="97" customFormat="1" ht="16.5" customHeight="1">
      <c r="A5" s="323" t="s">
        <v>478</v>
      </c>
      <c r="B5" s="323" t="s">
        <v>43</v>
      </c>
      <c r="C5" s="369">
        <v>33132</v>
      </c>
      <c r="D5" s="369">
        <v>27426</v>
      </c>
      <c r="E5" s="369">
        <v>35560</v>
      </c>
      <c r="F5" s="369">
        <v>96118</v>
      </c>
    </row>
    <row r="6" spans="1:15" ht="16.5" customHeight="1">
      <c r="A6" s="323" t="s">
        <v>479</v>
      </c>
      <c r="B6" s="323" t="s">
        <v>43</v>
      </c>
      <c r="C6" s="323">
        <v>59666</v>
      </c>
      <c r="D6" s="323">
        <v>33847</v>
      </c>
      <c r="E6" s="323">
        <v>55445</v>
      </c>
      <c r="F6" s="323">
        <v>148958</v>
      </c>
    </row>
    <row r="7" spans="1:15" ht="16.5" customHeight="1">
      <c r="A7" s="323" t="s">
        <v>480</v>
      </c>
      <c r="B7" s="323" t="s">
        <v>43</v>
      </c>
      <c r="C7" s="323">
        <v>96731</v>
      </c>
      <c r="D7" s="323">
        <v>28574</v>
      </c>
      <c r="E7" s="323">
        <v>70398</v>
      </c>
      <c r="F7" s="323">
        <v>195703</v>
      </c>
    </row>
    <row r="8" spans="1:15" ht="15.75" customHeight="1">
      <c r="A8" s="323" t="s">
        <v>481</v>
      </c>
      <c r="B8" s="323" t="s">
        <v>43</v>
      </c>
      <c r="C8" s="323">
        <v>33647</v>
      </c>
      <c r="D8" s="323">
        <v>10724</v>
      </c>
      <c r="E8" s="323">
        <v>52246</v>
      </c>
      <c r="F8" s="323">
        <v>96617</v>
      </c>
    </row>
    <row r="9" spans="1:15" ht="16.5" customHeight="1">
      <c r="A9" s="323" t="s">
        <v>482</v>
      </c>
      <c r="B9" s="323" t="s">
        <v>43</v>
      </c>
      <c r="C9" s="323">
        <v>45626</v>
      </c>
      <c r="D9" s="323">
        <v>17993</v>
      </c>
      <c r="E9" s="323">
        <v>64198</v>
      </c>
      <c r="F9" s="323">
        <v>127817</v>
      </c>
    </row>
    <row r="10" spans="1:15" s="98" customFormat="1" ht="16.5" customHeight="1">
      <c r="A10" s="89" t="s">
        <v>483</v>
      </c>
      <c r="B10" s="89" t="s">
        <v>40</v>
      </c>
      <c r="C10" s="89">
        <v>59612</v>
      </c>
      <c r="D10" s="89">
        <v>6527</v>
      </c>
      <c r="E10" s="89">
        <v>13225</v>
      </c>
      <c r="F10" s="89">
        <v>79364</v>
      </c>
    </row>
    <row r="11" spans="1:15" s="98" customFormat="1" ht="16.5" customHeight="1">
      <c r="A11" s="89" t="s">
        <v>483</v>
      </c>
      <c r="B11" s="89" t="s">
        <v>41</v>
      </c>
      <c r="C11" s="89">
        <v>174445</v>
      </c>
      <c r="D11" s="89">
        <v>112037</v>
      </c>
      <c r="E11" s="89">
        <v>264622</v>
      </c>
      <c r="F11" s="89">
        <v>551104</v>
      </c>
    </row>
    <row r="12" spans="1:15" s="98" customFormat="1" ht="16.5" customHeight="1">
      <c r="A12" s="89" t="s">
        <v>483</v>
      </c>
      <c r="B12" s="89" t="s">
        <v>42</v>
      </c>
      <c r="C12" s="89">
        <v>34745</v>
      </c>
      <c r="D12" s="89">
        <v>0</v>
      </c>
      <c r="E12" s="89">
        <v>0</v>
      </c>
      <c r="F12" s="89">
        <v>34745</v>
      </c>
    </row>
    <row r="13" spans="1:15" s="98" customFormat="1" ht="16.5" customHeight="1">
      <c r="A13" s="88" t="s">
        <v>483</v>
      </c>
      <c r="B13" s="88" t="s">
        <v>43</v>
      </c>
      <c r="C13" s="88">
        <v>268802</v>
      </c>
      <c r="D13" s="88">
        <v>118564</v>
      </c>
      <c r="E13" s="88">
        <v>277847</v>
      </c>
      <c r="F13" s="88">
        <v>665213</v>
      </c>
    </row>
    <row r="14" spans="1:15" ht="16.5" customHeight="1">
      <c r="A14" s="323" t="s">
        <v>496</v>
      </c>
      <c r="B14" s="323" t="s">
        <v>43</v>
      </c>
      <c r="C14" s="323">
        <v>43738</v>
      </c>
      <c r="D14" s="323">
        <v>17202</v>
      </c>
      <c r="E14" s="323">
        <v>56360</v>
      </c>
      <c r="F14" s="323">
        <v>117300</v>
      </c>
    </row>
    <row r="15" spans="1:15" ht="14.25" customHeight="1">
      <c r="A15" s="323" t="s">
        <v>474</v>
      </c>
      <c r="B15" s="323" t="s">
        <v>43</v>
      </c>
      <c r="C15" s="323">
        <v>53418</v>
      </c>
      <c r="D15" s="323">
        <v>18712</v>
      </c>
      <c r="E15" s="323">
        <v>59401</v>
      </c>
      <c r="F15" s="323">
        <v>131531</v>
      </c>
    </row>
    <row r="16" spans="1:15" ht="14.25" customHeight="1">
      <c r="A16" s="323" t="s">
        <v>475</v>
      </c>
      <c r="B16" s="323" t="s">
        <v>43</v>
      </c>
      <c r="C16" s="323">
        <v>62426</v>
      </c>
      <c r="D16" s="323">
        <v>15110</v>
      </c>
      <c r="E16" s="323">
        <v>57026</v>
      </c>
      <c r="F16" s="323">
        <v>134562</v>
      </c>
    </row>
    <row r="17" spans="1:6" ht="16.5" customHeight="1">
      <c r="A17" s="323" t="s">
        <v>476</v>
      </c>
      <c r="B17" s="323" t="s">
        <v>43</v>
      </c>
      <c r="C17" s="323">
        <v>62721</v>
      </c>
      <c r="D17" s="323">
        <v>16786</v>
      </c>
      <c r="E17" s="323">
        <v>58981</v>
      </c>
      <c r="F17" s="323">
        <v>138488</v>
      </c>
    </row>
    <row r="18" spans="1:6" ht="16.5" customHeight="1">
      <c r="A18" s="323" t="s">
        <v>477</v>
      </c>
      <c r="B18" s="323" t="s">
        <v>43</v>
      </c>
      <c r="C18" s="323">
        <v>51675</v>
      </c>
      <c r="D18" s="323">
        <v>18212</v>
      </c>
      <c r="E18" s="323">
        <v>31721</v>
      </c>
      <c r="F18" s="323">
        <v>101608</v>
      </c>
    </row>
    <row r="19" spans="1:6" s="99" customFormat="1" ht="16.5" customHeight="1">
      <c r="A19" s="89" t="s">
        <v>497</v>
      </c>
      <c r="B19" s="89" t="s">
        <v>40</v>
      </c>
      <c r="C19" s="89">
        <v>57652</v>
      </c>
      <c r="D19" s="89">
        <v>0</v>
      </c>
      <c r="E19" s="89">
        <v>7557</v>
      </c>
      <c r="F19" s="89">
        <v>65209</v>
      </c>
    </row>
    <row r="20" spans="1:6" s="99" customFormat="1" ht="16.5" customHeight="1">
      <c r="A20" s="89" t="s">
        <v>497</v>
      </c>
      <c r="B20" s="89" t="s">
        <v>41</v>
      </c>
      <c r="C20" s="89">
        <v>161307</v>
      </c>
      <c r="D20" s="89">
        <v>86022</v>
      </c>
      <c r="E20" s="89">
        <v>255932</v>
      </c>
      <c r="F20" s="89">
        <v>503261</v>
      </c>
    </row>
    <row r="21" spans="1:6" s="99" customFormat="1" ht="16.5" customHeight="1">
      <c r="A21" s="89" t="s">
        <v>497</v>
      </c>
      <c r="B21" s="89" t="s">
        <v>42</v>
      </c>
      <c r="C21" s="89">
        <v>55019</v>
      </c>
      <c r="D21" s="89">
        <v>0</v>
      </c>
      <c r="E21" s="89">
        <v>0</v>
      </c>
      <c r="F21" s="89">
        <v>55019</v>
      </c>
    </row>
    <row r="22" spans="1:6" s="98" customFormat="1" ht="16.5" customHeight="1">
      <c r="A22" s="88" t="s">
        <v>497</v>
      </c>
      <c r="B22" s="88" t="s">
        <v>43</v>
      </c>
      <c r="C22" s="88">
        <v>273978</v>
      </c>
      <c r="D22" s="88">
        <v>86022</v>
      </c>
      <c r="E22" s="88">
        <v>263489</v>
      </c>
      <c r="F22" s="88">
        <v>623489</v>
      </c>
    </row>
    <row r="23" spans="1:6" s="100" customFormat="1" ht="15.6" customHeight="1">
      <c r="A23" s="324" t="s">
        <v>498</v>
      </c>
      <c r="B23" s="324" t="s">
        <v>43</v>
      </c>
      <c r="C23" s="370">
        <v>53028</v>
      </c>
      <c r="D23" s="325">
        <v>17154</v>
      </c>
      <c r="E23" s="325">
        <v>45350</v>
      </c>
      <c r="F23" s="325">
        <v>115532</v>
      </c>
    </row>
    <row r="24" spans="1:6" s="98" customFormat="1" ht="16.5" customHeight="1">
      <c r="A24" s="323" t="s">
        <v>499</v>
      </c>
      <c r="B24" s="323" t="s">
        <v>43</v>
      </c>
      <c r="C24" s="369">
        <v>49666</v>
      </c>
      <c r="D24" s="89">
        <v>14730</v>
      </c>
      <c r="E24" s="89">
        <v>62417</v>
      </c>
      <c r="F24" s="89">
        <v>126813</v>
      </c>
    </row>
    <row r="25" spans="1:6" s="98" customFormat="1" ht="16.5" customHeight="1">
      <c r="A25" s="323" t="s">
        <v>500</v>
      </c>
      <c r="B25" s="323" t="s">
        <v>43</v>
      </c>
      <c r="C25" s="369">
        <v>35983</v>
      </c>
      <c r="D25" s="89">
        <v>12303</v>
      </c>
      <c r="E25" s="89">
        <v>61047</v>
      </c>
      <c r="F25" s="89">
        <v>109333</v>
      </c>
    </row>
    <row r="26" spans="1:6" s="98" customFormat="1" ht="16.5" customHeight="1">
      <c r="A26" s="323" t="s">
        <v>501</v>
      </c>
      <c r="B26" s="323" t="s">
        <v>43</v>
      </c>
      <c r="C26" s="369">
        <v>35627</v>
      </c>
      <c r="D26" s="89">
        <v>9638</v>
      </c>
      <c r="E26" s="89">
        <v>57403</v>
      </c>
      <c r="F26" s="89">
        <v>102668</v>
      </c>
    </row>
    <row r="27" spans="1:6" s="98" customFormat="1" ht="16.5" customHeight="1">
      <c r="A27" s="323" t="s">
        <v>502</v>
      </c>
      <c r="B27" s="323" t="s">
        <v>43</v>
      </c>
      <c r="C27" s="369">
        <v>34930</v>
      </c>
      <c r="D27" s="89">
        <v>9228</v>
      </c>
      <c r="E27" s="89">
        <v>49564</v>
      </c>
      <c r="F27" s="89">
        <v>93722</v>
      </c>
    </row>
    <row r="28" spans="1:6" s="98" customFormat="1" ht="16.5" customHeight="1">
      <c r="A28" s="89" t="s">
        <v>503</v>
      </c>
      <c r="B28" s="89" t="s">
        <v>40</v>
      </c>
      <c r="C28" s="89">
        <v>72052</v>
      </c>
      <c r="D28" s="89">
        <v>0</v>
      </c>
      <c r="E28" s="89">
        <v>32791</v>
      </c>
      <c r="F28" s="89">
        <v>104843</v>
      </c>
    </row>
    <row r="29" spans="1:6" s="98" customFormat="1" ht="16.5" customHeight="1">
      <c r="A29" s="89" t="s">
        <v>503</v>
      </c>
      <c r="B29" s="89" t="s">
        <v>41</v>
      </c>
      <c r="C29" s="89">
        <v>124862</v>
      </c>
      <c r="D29" s="89">
        <v>63053</v>
      </c>
      <c r="E29" s="89">
        <v>242990</v>
      </c>
      <c r="F29" s="89">
        <v>430905</v>
      </c>
    </row>
    <row r="30" spans="1:6" s="98" customFormat="1" ht="16.5" customHeight="1">
      <c r="A30" s="89" t="s">
        <v>503</v>
      </c>
      <c r="B30" s="89" t="s">
        <v>288</v>
      </c>
      <c r="C30" s="89">
        <v>11002</v>
      </c>
      <c r="D30" s="89">
        <v>0</v>
      </c>
      <c r="E30" s="89">
        <v>0</v>
      </c>
      <c r="F30" s="89">
        <v>11002</v>
      </c>
    </row>
    <row r="31" spans="1:6" s="98" customFormat="1" ht="16.5" customHeight="1">
      <c r="A31" s="89" t="s">
        <v>503</v>
      </c>
      <c r="B31" s="89" t="s">
        <v>42</v>
      </c>
      <c r="C31" s="90">
        <v>1399995</v>
      </c>
      <c r="D31" s="90">
        <v>44187</v>
      </c>
      <c r="E31" s="90">
        <v>168814</v>
      </c>
      <c r="F31" s="90">
        <v>352996</v>
      </c>
    </row>
    <row r="32" spans="1:6" s="98" customFormat="1" ht="16.5" customHeight="1">
      <c r="A32" s="88" t="s">
        <v>503</v>
      </c>
      <c r="B32" s="88" t="s">
        <v>43</v>
      </c>
      <c r="C32" s="88">
        <v>347911</v>
      </c>
      <c r="D32" s="88">
        <v>107240</v>
      </c>
      <c r="E32" s="88">
        <v>444595</v>
      </c>
      <c r="F32" s="88">
        <v>899746</v>
      </c>
    </row>
    <row r="33" spans="1:6" s="98" customFormat="1" ht="16.5" customHeight="1">
      <c r="A33" s="323" t="s">
        <v>436</v>
      </c>
      <c r="B33" s="323" t="s">
        <v>43</v>
      </c>
      <c r="C33" s="369">
        <v>36725</v>
      </c>
      <c r="D33" s="89">
        <v>8899</v>
      </c>
      <c r="E33" s="89">
        <v>67728</v>
      </c>
      <c r="F33" s="89">
        <v>113352</v>
      </c>
    </row>
    <row r="34" spans="1:6" s="98" customFormat="1" ht="16.5" customHeight="1">
      <c r="A34" s="323" t="s">
        <v>504</v>
      </c>
      <c r="B34" s="323" t="s">
        <v>43</v>
      </c>
      <c r="C34" s="369">
        <v>53695</v>
      </c>
      <c r="D34" s="89">
        <v>9553</v>
      </c>
      <c r="E34" s="89">
        <v>68774</v>
      </c>
      <c r="F34" s="89">
        <v>132022</v>
      </c>
    </row>
    <row r="35" spans="1:6" s="98" customFormat="1" ht="16.5" customHeight="1">
      <c r="A35" s="323" t="s">
        <v>505</v>
      </c>
      <c r="B35" s="323" t="s">
        <v>43</v>
      </c>
      <c r="C35" s="369">
        <v>67145</v>
      </c>
      <c r="D35" s="89">
        <v>3575</v>
      </c>
      <c r="E35" s="89">
        <v>68777</v>
      </c>
      <c r="F35" s="89">
        <v>139497</v>
      </c>
    </row>
    <row r="36" spans="1:6" s="98" customFormat="1" ht="16.5" customHeight="1">
      <c r="A36" s="323" t="s">
        <v>506</v>
      </c>
      <c r="B36" s="323" t="s">
        <v>43</v>
      </c>
      <c r="C36" s="369">
        <v>52086</v>
      </c>
      <c r="D36" s="89">
        <v>0</v>
      </c>
      <c r="E36" s="89">
        <v>60254</v>
      </c>
      <c r="F36" s="89">
        <v>112340</v>
      </c>
    </row>
    <row r="37" spans="1:6" s="98" customFormat="1" ht="16.5" customHeight="1">
      <c r="A37" s="323" t="s">
        <v>507</v>
      </c>
      <c r="B37" s="323" t="s">
        <v>43</v>
      </c>
      <c r="C37" s="369">
        <v>49695</v>
      </c>
      <c r="D37" s="89">
        <v>0</v>
      </c>
      <c r="E37" s="89">
        <v>55686</v>
      </c>
      <c r="F37" s="89">
        <v>105381</v>
      </c>
    </row>
    <row r="38" spans="1:6" s="98" customFormat="1" ht="16.5" customHeight="1">
      <c r="A38" s="89" t="s">
        <v>508</v>
      </c>
      <c r="B38" s="89" t="s">
        <v>40</v>
      </c>
      <c r="C38" s="89">
        <v>65312</v>
      </c>
      <c r="D38" s="89">
        <v>0</v>
      </c>
      <c r="E38" s="89">
        <v>35658</v>
      </c>
      <c r="F38" s="89">
        <v>100970</v>
      </c>
    </row>
    <row r="39" spans="1:6" s="98" customFormat="1" ht="16.5" customHeight="1">
      <c r="A39" s="89" t="s">
        <v>508</v>
      </c>
      <c r="B39" s="89" t="s">
        <v>41</v>
      </c>
      <c r="C39" s="89">
        <v>189960</v>
      </c>
      <c r="D39" s="89">
        <v>22027</v>
      </c>
      <c r="E39" s="89">
        <v>285561</v>
      </c>
      <c r="F39" s="89">
        <v>497548</v>
      </c>
    </row>
    <row r="40" spans="1:6" s="98" customFormat="1" ht="16.5" customHeight="1">
      <c r="A40" s="89" t="s">
        <v>508</v>
      </c>
      <c r="B40" s="89" t="s">
        <v>288</v>
      </c>
      <c r="C40" s="89">
        <v>2887</v>
      </c>
      <c r="D40" s="89">
        <v>0</v>
      </c>
      <c r="E40" s="89">
        <v>0</v>
      </c>
      <c r="F40" s="89">
        <v>2887</v>
      </c>
    </row>
    <row r="41" spans="1:6" s="98" customFormat="1" ht="16.5" customHeight="1">
      <c r="A41" s="89" t="s">
        <v>508</v>
      </c>
      <c r="B41" s="89" t="s">
        <v>42</v>
      </c>
      <c r="C41" s="89">
        <v>1187</v>
      </c>
      <c r="D41" s="89">
        <v>0</v>
      </c>
      <c r="E41" s="89">
        <v>0</v>
      </c>
      <c r="F41" s="89">
        <v>1187</v>
      </c>
    </row>
    <row r="42" spans="1:6" s="98" customFormat="1" ht="16.5" customHeight="1">
      <c r="A42" s="88" t="s">
        <v>508</v>
      </c>
      <c r="B42" s="88" t="s">
        <v>43</v>
      </c>
      <c r="C42" s="88">
        <v>259346</v>
      </c>
      <c r="D42" s="88">
        <v>22027</v>
      </c>
      <c r="E42" s="88">
        <v>321219</v>
      </c>
      <c r="F42" s="88">
        <v>602592</v>
      </c>
    </row>
    <row r="43" spans="1:6" s="100" customFormat="1" ht="13.9" customHeight="1">
      <c r="A43" s="325"/>
      <c r="B43" s="325"/>
      <c r="C43" s="325"/>
      <c r="D43" s="325"/>
      <c r="E43" s="325"/>
      <c r="F43" s="325" t="s">
        <v>393</v>
      </c>
    </row>
    <row r="44" spans="1:6" ht="15.75" customHeight="1">
      <c r="A44" s="323" t="s">
        <v>392</v>
      </c>
      <c r="B44" s="323" t="s">
        <v>40</v>
      </c>
      <c r="C44" s="323">
        <v>0</v>
      </c>
      <c r="D44" s="323">
        <v>0</v>
      </c>
      <c r="E44" s="323">
        <v>341.4</v>
      </c>
      <c r="F44" s="323">
        <v>341.4</v>
      </c>
    </row>
    <row r="45" spans="1:6" ht="15.75" customHeight="1">
      <c r="A45" s="323" t="s">
        <v>392</v>
      </c>
      <c r="B45" s="323" t="s">
        <v>41</v>
      </c>
      <c r="C45" s="323">
        <v>85281.5</v>
      </c>
      <c r="D45" s="323">
        <v>0</v>
      </c>
      <c r="E45" s="323">
        <v>41553.200000000004</v>
      </c>
      <c r="F45" s="323">
        <v>126834.70000000001</v>
      </c>
    </row>
    <row r="46" spans="1:6" ht="15.75" customHeight="1">
      <c r="A46" s="323" t="s">
        <v>392</v>
      </c>
      <c r="B46" s="323" t="s">
        <v>288</v>
      </c>
      <c r="C46" s="323">
        <v>808.24999999999989</v>
      </c>
      <c r="D46" s="323">
        <v>0</v>
      </c>
      <c r="E46" s="323">
        <v>0</v>
      </c>
      <c r="F46" s="323">
        <v>808.24999999999989</v>
      </c>
    </row>
    <row r="47" spans="1:6" ht="15.75" customHeight="1">
      <c r="A47" s="323" t="s">
        <v>392</v>
      </c>
      <c r="B47" s="323" t="s">
        <v>42</v>
      </c>
      <c r="C47" s="323">
        <v>6712.9999999999991</v>
      </c>
      <c r="D47" s="323">
        <v>0</v>
      </c>
      <c r="E47" s="323">
        <v>0</v>
      </c>
      <c r="F47" s="323">
        <v>6712.9999999999991</v>
      </c>
    </row>
    <row r="48" spans="1:6" s="98" customFormat="1" ht="15.75" customHeight="1">
      <c r="A48" s="89" t="s">
        <v>509</v>
      </c>
      <c r="B48" s="89" t="s">
        <v>43</v>
      </c>
      <c r="C48" s="89">
        <v>92802.75</v>
      </c>
      <c r="D48" s="89">
        <v>0</v>
      </c>
      <c r="E48" s="89">
        <v>41894.600000000006</v>
      </c>
      <c r="F48" s="89">
        <v>134697.35</v>
      </c>
    </row>
    <row r="49" spans="1:6" ht="15.75" customHeight="1">
      <c r="A49" s="323" t="s">
        <v>403</v>
      </c>
      <c r="B49" s="323" t="s">
        <v>40</v>
      </c>
      <c r="C49" s="323">
        <v>0</v>
      </c>
      <c r="D49" s="323">
        <v>0</v>
      </c>
      <c r="E49" s="323">
        <v>0</v>
      </c>
      <c r="F49" s="323">
        <v>0</v>
      </c>
    </row>
    <row r="50" spans="1:6" ht="15.75" customHeight="1">
      <c r="A50" s="323" t="s">
        <v>403</v>
      </c>
      <c r="B50" s="323" t="s">
        <v>41</v>
      </c>
      <c r="C50" s="323">
        <v>76700</v>
      </c>
      <c r="D50" s="323">
        <v>4700</v>
      </c>
      <c r="E50" s="323">
        <v>43000</v>
      </c>
      <c r="F50" s="323">
        <v>124400</v>
      </c>
    </row>
    <row r="51" spans="1:6" ht="15.75" customHeight="1">
      <c r="A51" s="323" t="s">
        <v>403</v>
      </c>
      <c r="B51" s="323" t="s">
        <v>288</v>
      </c>
      <c r="C51" s="323">
        <v>1100</v>
      </c>
      <c r="D51" s="323">
        <v>0</v>
      </c>
      <c r="E51" s="323">
        <v>0</v>
      </c>
      <c r="F51" s="323">
        <v>1100</v>
      </c>
    </row>
    <row r="52" spans="1:6" ht="15.75" customHeight="1">
      <c r="A52" s="323" t="s">
        <v>403</v>
      </c>
      <c r="B52" s="323" t="s">
        <v>42</v>
      </c>
      <c r="C52" s="323">
        <v>13500</v>
      </c>
      <c r="D52" s="323">
        <v>0</v>
      </c>
      <c r="E52" s="323">
        <v>0</v>
      </c>
      <c r="F52" s="323">
        <v>13500</v>
      </c>
    </row>
    <row r="53" spans="1:6" s="98" customFormat="1" ht="15.75" customHeight="1">
      <c r="A53" s="89" t="s">
        <v>510</v>
      </c>
      <c r="B53" s="89" t="s">
        <v>43</v>
      </c>
      <c r="C53" s="89">
        <v>91300</v>
      </c>
      <c r="D53" s="89">
        <v>4700</v>
      </c>
      <c r="E53" s="89">
        <v>43000</v>
      </c>
      <c r="F53" s="89">
        <v>139000</v>
      </c>
    </row>
    <row r="54" spans="1:6" ht="15.75" customHeight="1">
      <c r="A54" s="323" t="s">
        <v>408</v>
      </c>
      <c r="B54" s="323" t="s">
        <v>40</v>
      </c>
      <c r="C54" s="323">
        <v>0</v>
      </c>
      <c r="D54" s="323">
        <v>0</v>
      </c>
      <c r="E54" s="323">
        <v>0</v>
      </c>
      <c r="F54" s="323">
        <v>0</v>
      </c>
    </row>
    <row r="55" spans="1:6" ht="15.75" customHeight="1">
      <c r="A55" s="323" t="s">
        <v>408</v>
      </c>
      <c r="B55" s="323" t="s">
        <v>41</v>
      </c>
      <c r="C55" s="323">
        <v>55600</v>
      </c>
      <c r="D55" s="323">
        <v>11200</v>
      </c>
      <c r="E55" s="323">
        <v>33500</v>
      </c>
      <c r="F55" s="323">
        <v>100300</v>
      </c>
    </row>
    <row r="56" spans="1:6" ht="15.75" customHeight="1">
      <c r="A56" s="323" t="s">
        <v>408</v>
      </c>
      <c r="B56" s="323" t="s">
        <v>288</v>
      </c>
      <c r="C56" s="323">
        <v>1000</v>
      </c>
      <c r="D56" s="323">
        <v>0</v>
      </c>
      <c r="E56" s="323">
        <v>0</v>
      </c>
      <c r="F56" s="323">
        <v>1000</v>
      </c>
    </row>
    <row r="57" spans="1:6" ht="15.75" customHeight="1">
      <c r="A57" s="323" t="s">
        <v>408</v>
      </c>
      <c r="B57" s="323" t="s">
        <v>42</v>
      </c>
      <c r="C57" s="323">
        <v>14300</v>
      </c>
      <c r="D57" s="323">
        <v>0</v>
      </c>
      <c r="E57" s="323">
        <v>0</v>
      </c>
      <c r="F57" s="323">
        <v>14300</v>
      </c>
    </row>
    <row r="58" spans="1:6" s="98" customFormat="1" ht="15.75" customHeight="1">
      <c r="A58" s="326" t="s">
        <v>511</v>
      </c>
      <c r="B58" s="89" t="s">
        <v>43</v>
      </c>
      <c r="C58" s="89">
        <v>70900</v>
      </c>
      <c r="D58" s="89">
        <v>11200</v>
      </c>
      <c r="E58" s="89">
        <v>33500</v>
      </c>
      <c r="F58" s="89">
        <v>115600</v>
      </c>
    </row>
    <row r="59" spans="1:6" ht="15.75" customHeight="1">
      <c r="A59" s="323" t="s">
        <v>432</v>
      </c>
      <c r="B59" s="323" t="s">
        <v>40</v>
      </c>
      <c r="C59" s="323">
        <v>0</v>
      </c>
      <c r="D59" s="323">
        <v>0</v>
      </c>
      <c r="E59" s="323">
        <v>0</v>
      </c>
      <c r="F59" s="323">
        <v>0</v>
      </c>
    </row>
    <row r="60" spans="1:6" ht="15.75" customHeight="1">
      <c r="A60" s="323" t="s">
        <v>432</v>
      </c>
      <c r="B60" s="323" t="s">
        <v>41</v>
      </c>
      <c r="C60" s="323">
        <v>66450</v>
      </c>
      <c r="D60" s="323">
        <v>290</v>
      </c>
      <c r="E60" s="323">
        <v>22853</v>
      </c>
      <c r="F60" s="323">
        <v>89593</v>
      </c>
    </row>
    <row r="61" spans="1:6" ht="15.75" customHeight="1">
      <c r="A61" s="323" t="s">
        <v>432</v>
      </c>
      <c r="B61" s="323" t="s">
        <v>288</v>
      </c>
      <c r="C61" s="323">
        <v>1036</v>
      </c>
      <c r="D61" s="323">
        <v>0</v>
      </c>
      <c r="E61" s="323">
        <v>0</v>
      </c>
      <c r="F61" s="323">
        <v>1036</v>
      </c>
    </row>
    <row r="62" spans="1:6" ht="15.75" customHeight="1">
      <c r="A62" s="323" t="s">
        <v>432</v>
      </c>
      <c r="B62" s="323" t="s">
        <v>42</v>
      </c>
      <c r="C62" s="323">
        <v>44249</v>
      </c>
      <c r="D62" s="323">
        <v>0</v>
      </c>
      <c r="E62" s="323">
        <v>0</v>
      </c>
      <c r="F62" s="323">
        <v>44249</v>
      </c>
    </row>
    <row r="63" spans="1:6" s="98" customFormat="1" ht="15.75" customHeight="1">
      <c r="A63" s="327" t="s">
        <v>512</v>
      </c>
      <c r="B63" s="88" t="s">
        <v>43</v>
      </c>
      <c r="C63" s="88">
        <v>111735</v>
      </c>
      <c r="D63" s="88">
        <v>290</v>
      </c>
      <c r="E63" s="88">
        <v>22853</v>
      </c>
      <c r="F63" s="88">
        <v>134878</v>
      </c>
    </row>
    <row r="64" spans="1:6" s="98" customFormat="1" ht="15.75" customHeight="1">
      <c r="A64" s="323" t="s">
        <v>442</v>
      </c>
      <c r="B64" s="323" t="s">
        <v>40</v>
      </c>
      <c r="C64" s="89">
        <v>0</v>
      </c>
      <c r="D64" s="89">
        <v>0</v>
      </c>
      <c r="E64" s="89">
        <v>0</v>
      </c>
      <c r="F64" s="89">
        <v>0</v>
      </c>
    </row>
    <row r="65" spans="1:6" s="98" customFormat="1" ht="15.75" customHeight="1">
      <c r="A65" s="323" t="s">
        <v>442</v>
      </c>
      <c r="B65" s="323" t="s">
        <v>41</v>
      </c>
      <c r="C65" s="89">
        <v>35200</v>
      </c>
      <c r="D65" s="89">
        <v>0</v>
      </c>
      <c r="E65" s="89">
        <v>14000</v>
      </c>
      <c r="F65" s="89">
        <v>49200</v>
      </c>
    </row>
    <row r="66" spans="1:6" s="98" customFormat="1" ht="15.75" customHeight="1">
      <c r="A66" s="323" t="s">
        <v>442</v>
      </c>
      <c r="B66" s="323" t="s">
        <v>288</v>
      </c>
      <c r="C66" s="89">
        <v>1500</v>
      </c>
      <c r="D66" s="89">
        <v>0</v>
      </c>
      <c r="E66" s="89">
        <v>0</v>
      </c>
      <c r="F66" s="89">
        <v>1500</v>
      </c>
    </row>
    <row r="67" spans="1:6" s="98" customFormat="1" ht="15.75" customHeight="1">
      <c r="A67" s="323" t="s">
        <v>442</v>
      </c>
      <c r="B67" s="323" t="s">
        <v>42</v>
      </c>
      <c r="C67" s="89">
        <v>121000</v>
      </c>
      <c r="D67" s="89">
        <v>0</v>
      </c>
      <c r="E67" s="89">
        <v>0</v>
      </c>
      <c r="F67" s="89">
        <v>121000</v>
      </c>
    </row>
    <row r="68" spans="1:6" s="98" customFormat="1" ht="15.75" customHeight="1">
      <c r="A68" s="327" t="s">
        <v>513</v>
      </c>
      <c r="B68" s="88" t="s">
        <v>43</v>
      </c>
      <c r="C68" s="88">
        <v>157700</v>
      </c>
      <c r="D68" s="88">
        <v>0</v>
      </c>
      <c r="E68" s="88">
        <v>14000</v>
      </c>
      <c r="F68" s="88">
        <v>171700</v>
      </c>
    </row>
    <row r="69" spans="1:6" ht="15.75" customHeight="1">
      <c r="A69" s="89" t="s">
        <v>514</v>
      </c>
      <c r="B69" s="89" t="s">
        <v>40</v>
      </c>
      <c r="C69" s="323">
        <v>0</v>
      </c>
      <c r="D69" s="323">
        <v>0</v>
      </c>
      <c r="E69" s="323">
        <v>341.4</v>
      </c>
      <c r="F69" s="323">
        <v>341.4</v>
      </c>
    </row>
    <row r="70" spans="1:6" ht="15.75" customHeight="1">
      <c r="A70" s="89" t="s">
        <v>437</v>
      </c>
      <c r="B70" s="89" t="s">
        <v>41</v>
      </c>
      <c r="C70" s="323">
        <v>319231.5</v>
      </c>
      <c r="D70" s="323">
        <v>16190</v>
      </c>
      <c r="E70" s="323">
        <v>154906.20000000001</v>
      </c>
      <c r="F70" s="323">
        <v>490327.7</v>
      </c>
    </row>
    <row r="71" spans="1:6" ht="15.75" customHeight="1">
      <c r="A71" s="89" t="s">
        <v>437</v>
      </c>
      <c r="B71" s="89" t="s">
        <v>288</v>
      </c>
      <c r="C71" s="323">
        <v>2844.25</v>
      </c>
      <c r="D71" s="323">
        <v>0</v>
      </c>
      <c r="E71" s="323">
        <v>0</v>
      </c>
      <c r="F71" s="323">
        <v>2844.25</v>
      </c>
    </row>
    <row r="72" spans="1:6" ht="15.75" customHeight="1">
      <c r="A72" s="89" t="s">
        <v>437</v>
      </c>
      <c r="B72" s="89" t="s">
        <v>42</v>
      </c>
      <c r="C72" s="323">
        <v>199762</v>
      </c>
      <c r="D72" s="323">
        <v>0</v>
      </c>
      <c r="E72" s="323">
        <v>0</v>
      </c>
      <c r="F72" s="323">
        <v>199762</v>
      </c>
    </row>
    <row r="73" spans="1:6" ht="15.75" customHeight="1">
      <c r="A73" s="88" t="s">
        <v>437</v>
      </c>
      <c r="B73" s="88" t="s">
        <v>43</v>
      </c>
      <c r="C73" s="88">
        <v>521837.75</v>
      </c>
      <c r="D73" s="88">
        <v>16190</v>
      </c>
      <c r="E73" s="88">
        <v>155247.6</v>
      </c>
      <c r="F73" s="88">
        <v>693275.35000000009</v>
      </c>
    </row>
    <row r="74" spans="1:6" s="98" customFormat="1" ht="15.75" customHeight="1">
      <c r="A74" s="328" t="s">
        <v>473</v>
      </c>
      <c r="B74" s="328" t="s">
        <v>40</v>
      </c>
      <c r="C74" s="89">
        <v>0</v>
      </c>
      <c r="D74" s="89">
        <v>0</v>
      </c>
      <c r="E74" s="89">
        <v>0</v>
      </c>
      <c r="F74" s="89">
        <v>0</v>
      </c>
    </row>
    <row r="75" spans="1:6" s="98" customFormat="1" ht="15.75" customHeight="1">
      <c r="A75" s="328" t="s">
        <v>473</v>
      </c>
      <c r="B75" s="328" t="s">
        <v>41</v>
      </c>
      <c r="C75" s="89">
        <v>17973</v>
      </c>
      <c r="D75" s="89">
        <v>0</v>
      </c>
      <c r="E75" s="89">
        <v>0</v>
      </c>
      <c r="F75" s="89">
        <v>17973</v>
      </c>
    </row>
    <row r="76" spans="1:6" s="98" customFormat="1" ht="15.75" customHeight="1">
      <c r="A76" s="328" t="s">
        <v>473</v>
      </c>
      <c r="B76" s="328" t="s">
        <v>288</v>
      </c>
      <c r="C76" s="89">
        <v>1879.0000000000002</v>
      </c>
      <c r="D76" s="89">
        <v>0</v>
      </c>
      <c r="E76" s="89">
        <v>0</v>
      </c>
      <c r="F76" s="89">
        <v>1879.0000000000002</v>
      </c>
    </row>
    <row r="77" spans="1:6" s="98" customFormat="1" ht="15.75" customHeight="1">
      <c r="A77" s="328" t="s">
        <v>473</v>
      </c>
      <c r="B77" s="328" t="s">
        <v>550</v>
      </c>
      <c r="C77" s="89">
        <v>101878</v>
      </c>
      <c r="D77" s="89">
        <v>0</v>
      </c>
      <c r="E77" s="89">
        <v>0</v>
      </c>
      <c r="F77" s="89">
        <v>101878</v>
      </c>
    </row>
    <row r="78" spans="1:6" s="98" customFormat="1" ht="15.75" customHeight="1">
      <c r="A78" s="328" t="s">
        <v>473</v>
      </c>
      <c r="B78" s="328" t="s">
        <v>42</v>
      </c>
      <c r="C78" s="89">
        <v>7367</v>
      </c>
      <c r="D78" s="89">
        <v>0</v>
      </c>
      <c r="E78" s="89">
        <v>0</v>
      </c>
      <c r="F78" s="89">
        <v>7367</v>
      </c>
    </row>
    <row r="79" spans="1:6" s="227" customFormat="1" ht="15.75" customHeight="1">
      <c r="A79" s="327" t="s">
        <v>515</v>
      </c>
      <c r="B79" s="327" t="s">
        <v>43</v>
      </c>
      <c r="C79" s="327">
        <v>129097</v>
      </c>
      <c r="D79" s="327">
        <v>0</v>
      </c>
      <c r="E79" s="327">
        <v>0</v>
      </c>
      <c r="F79" s="327">
        <v>129097</v>
      </c>
    </row>
    <row r="80" spans="1:6" s="153" customFormat="1" ht="15.75" customHeight="1">
      <c r="A80" s="323" t="s">
        <v>530</v>
      </c>
      <c r="B80" s="323" t="s">
        <v>40</v>
      </c>
      <c r="C80" s="89">
        <v>0</v>
      </c>
      <c r="D80" s="89">
        <v>0</v>
      </c>
      <c r="E80" s="89">
        <v>0</v>
      </c>
      <c r="F80" s="89">
        <v>0</v>
      </c>
    </row>
    <row r="81" spans="1:6" s="153" customFormat="1" ht="15.75" customHeight="1">
      <c r="A81" s="323" t="s">
        <v>530</v>
      </c>
      <c r="B81" s="323" t="s">
        <v>41</v>
      </c>
      <c r="C81" s="372">
        <v>121596</v>
      </c>
      <c r="D81" s="89">
        <v>2508</v>
      </c>
      <c r="E81" s="89">
        <v>18823</v>
      </c>
      <c r="F81" s="89">
        <v>142927</v>
      </c>
    </row>
    <row r="82" spans="1:6" s="153" customFormat="1" ht="15.75" customHeight="1">
      <c r="A82" s="323" t="s">
        <v>530</v>
      </c>
      <c r="B82" s="323" t="s">
        <v>551</v>
      </c>
      <c r="C82" s="89">
        <v>261</v>
      </c>
      <c r="D82" s="89">
        <v>0</v>
      </c>
      <c r="E82" s="89">
        <v>0</v>
      </c>
      <c r="F82" s="89">
        <v>261</v>
      </c>
    </row>
    <row r="83" spans="1:6" s="153" customFormat="1" ht="15.75" customHeight="1">
      <c r="A83" s="323" t="s">
        <v>530</v>
      </c>
      <c r="B83" s="323" t="s">
        <v>288</v>
      </c>
      <c r="C83" s="89">
        <v>1920</v>
      </c>
      <c r="D83" s="89">
        <v>0</v>
      </c>
      <c r="E83" s="89">
        <v>0</v>
      </c>
      <c r="F83" s="89">
        <v>1920</v>
      </c>
    </row>
    <row r="84" spans="1:6" s="153" customFormat="1" ht="15.75" customHeight="1">
      <c r="A84" s="323" t="s">
        <v>473</v>
      </c>
      <c r="B84" s="323" t="s">
        <v>550</v>
      </c>
      <c r="C84" s="89">
        <v>65794</v>
      </c>
      <c r="D84" s="89">
        <v>0</v>
      </c>
      <c r="E84" s="89">
        <v>0</v>
      </c>
      <c r="F84" s="89">
        <v>65794</v>
      </c>
    </row>
    <row r="85" spans="1:6" s="153" customFormat="1" ht="15.75" customHeight="1">
      <c r="A85" s="323" t="s">
        <v>530</v>
      </c>
      <c r="B85" s="323" t="s">
        <v>42</v>
      </c>
      <c r="C85" s="89">
        <v>22176</v>
      </c>
      <c r="D85" s="89">
        <v>0</v>
      </c>
      <c r="E85" s="89">
        <v>0</v>
      </c>
      <c r="F85" s="89">
        <v>22176</v>
      </c>
    </row>
    <row r="86" spans="1:6" s="153" customFormat="1" ht="15.75" customHeight="1">
      <c r="A86" s="327" t="s">
        <v>542</v>
      </c>
      <c r="B86" s="327" t="s">
        <v>43</v>
      </c>
      <c r="C86" s="327">
        <v>211747</v>
      </c>
      <c r="D86" s="327">
        <v>2508</v>
      </c>
      <c r="E86" s="327">
        <v>18823</v>
      </c>
      <c r="F86" s="327">
        <v>233078</v>
      </c>
    </row>
    <row r="87" spans="1:6" s="153" customFormat="1" ht="15.75" customHeight="1">
      <c r="A87" s="328" t="s">
        <v>541</v>
      </c>
      <c r="B87" s="328" t="s">
        <v>40</v>
      </c>
      <c r="C87" s="371">
        <v>0</v>
      </c>
      <c r="D87" s="371">
        <v>0</v>
      </c>
      <c r="E87" s="371">
        <v>0</v>
      </c>
      <c r="F87" s="89">
        <v>0</v>
      </c>
    </row>
    <row r="88" spans="1:6" s="153" customFormat="1" ht="15.75" customHeight="1">
      <c r="A88" s="328" t="s">
        <v>541</v>
      </c>
      <c r="B88" s="328" t="s">
        <v>41</v>
      </c>
      <c r="C88" s="371">
        <v>127016</v>
      </c>
      <c r="D88" s="371">
        <v>0</v>
      </c>
      <c r="E88" s="371">
        <v>3829</v>
      </c>
      <c r="F88" s="89">
        <v>130845</v>
      </c>
    </row>
    <row r="89" spans="1:6" s="153" customFormat="1" ht="15.75" customHeight="1">
      <c r="A89" s="328" t="s">
        <v>530</v>
      </c>
      <c r="B89" s="328" t="s">
        <v>551</v>
      </c>
      <c r="C89" s="371">
        <v>316</v>
      </c>
      <c r="D89" s="371">
        <v>0</v>
      </c>
      <c r="E89" s="371">
        <v>0</v>
      </c>
      <c r="F89" s="89">
        <v>316</v>
      </c>
    </row>
    <row r="90" spans="1:6" s="153" customFormat="1" ht="15.75" customHeight="1">
      <c r="A90" s="328" t="s">
        <v>541</v>
      </c>
      <c r="B90" s="328" t="s">
        <v>288</v>
      </c>
      <c r="C90" s="371">
        <v>2008</v>
      </c>
      <c r="D90" s="371">
        <v>0</v>
      </c>
      <c r="E90" s="371">
        <v>0</v>
      </c>
      <c r="F90" s="89">
        <v>2008</v>
      </c>
    </row>
    <row r="91" spans="1:6" s="153" customFormat="1" ht="15.75" customHeight="1">
      <c r="A91" s="328" t="s">
        <v>473</v>
      </c>
      <c r="B91" s="328" t="s">
        <v>550</v>
      </c>
      <c r="C91" s="371">
        <v>97560</v>
      </c>
      <c r="D91" s="371">
        <v>2058</v>
      </c>
      <c r="E91" s="371">
        <v>0</v>
      </c>
      <c r="F91" s="89">
        <v>99618</v>
      </c>
    </row>
    <row r="92" spans="1:6" s="153" customFormat="1" ht="15.75" customHeight="1">
      <c r="A92" s="328" t="s">
        <v>541</v>
      </c>
      <c r="B92" s="328" t="s">
        <v>42</v>
      </c>
      <c r="C92" s="371">
        <v>31374</v>
      </c>
      <c r="D92" s="371">
        <v>0</v>
      </c>
      <c r="E92" s="371">
        <v>0</v>
      </c>
      <c r="F92" s="89">
        <v>31374</v>
      </c>
    </row>
    <row r="93" spans="1:6" s="153" customFormat="1" ht="15.75" customHeight="1">
      <c r="A93" s="329" t="s">
        <v>552</v>
      </c>
      <c r="B93" s="327" t="s">
        <v>43</v>
      </c>
      <c r="C93" s="327">
        <v>258274</v>
      </c>
      <c r="D93" s="327">
        <v>2058</v>
      </c>
      <c r="E93" s="327">
        <v>3829</v>
      </c>
      <c r="F93" s="327">
        <v>264161</v>
      </c>
    </row>
    <row r="94" spans="1:6" ht="33" customHeight="1" thickBot="1">
      <c r="A94" s="469" t="s">
        <v>553</v>
      </c>
      <c r="B94" s="470"/>
      <c r="C94" s="470"/>
      <c r="D94" s="470"/>
      <c r="E94" s="470"/>
      <c r="F94" s="471"/>
    </row>
  </sheetData>
  <mergeCells count="5">
    <mergeCell ref="F2:F3"/>
    <mergeCell ref="A1:F1"/>
    <mergeCell ref="A2:A3"/>
    <mergeCell ref="B2:B3"/>
    <mergeCell ref="A94:F94"/>
  </mergeCells>
  <phoneticPr fontId="7" type="noConversion"/>
  <printOptions horizontalCentered="1"/>
  <pageMargins left="0.39370078740157483" right="0.39370078740157483" top="0.41" bottom="0.43" header="0.19685039370078741" footer="0.19685039370078741"/>
  <pageSetup paperSize="9" firstPageNumber="3" orientation="portrait" useFirstPageNumber="1" r:id="rId1"/>
  <headerFooter differentOddEven="1" scaleWithDoc="0" alignWithMargins="0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13</vt:i4>
      </vt:variant>
    </vt:vector>
  </HeadingPairs>
  <TitlesOfParts>
    <vt:vector size="23" baseType="lpstr">
      <vt:lpstr>2.1</vt:lpstr>
      <vt:lpstr>2.2</vt:lpstr>
      <vt:lpstr>2.3</vt:lpstr>
      <vt:lpstr>2.4</vt:lpstr>
      <vt:lpstr>2.4 _Revised</vt:lpstr>
      <vt:lpstr>2.5</vt:lpstr>
      <vt:lpstr>2.6</vt:lpstr>
      <vt:lpstr>2.7</vt:lpstr>
      <vt:lpstr>2.8</vt:lpstr>
      <vt:lpstr>2.9 </vt:lpstr>
      <vt:lpstr>'2.1'!Print_Area</vt:lpstr>
      <vt:lpstr>'2.2'!Print_Area</vt:lpstr>
      <vt:lpstr>'2.3'!Print_Area</vt:lpstr>
      <vt:lpstr>'2.4'!Print_Area</vt:lpstr>
      <vt:lpstr>'2.4 _Revised'!Print_Area</vt:lpstr>
      <vt:lpstr>'2.6'!Print_Area</vt:lpstr>
      <vt:lpstr>'2.7'!Print_Area</vt:lpstr>
      <vt:lpstr>'2.9 '!Print_Area</vt:lpstr>
      <vt:lpstr>'2.3'!Print_Titles</vt:lpstr>
      <vt:lpstr>'2.5'!Print_Titles</vt:lpstr>
      <vt:lpstr>'2.7'!Print_Titles</vt:lpstr>
      <vt:lpstr>'2.8'!Print_Titles</vt:lpstr>
      <vt:lpstr>'2.9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Amitava Panda</dc:creator>
  <cp:lastModifiedBy>VIVEK KUMAR</cp:lastModifiedBy>
  <cp:lastPrinted>2024-12-30T11:36:08Z</cp:lastPrinted>
  <dcterms:created xsi:type="dcterms:W3CDTF">1999-07-30T18:27:28Z</dcterms:created>
  <dcterms:modified xsi:type="dcterms:W3CDTF">2026-02-19T06:50:55Z</dcterms:modified>
</cp:coreProperties>
</file>